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mc:AlternateContent xmlns:mc="http://schemas.openxmlformats.org/markup-compatibility/2006">
    <mc:Choice Requires="x15">
      <x15ac:absPath xmlns:x15ac="http://schemas.microsoft.com/office/spreadsheetml/2010/11/ac" url="/Volumes/GoogleDrive/.shortcut-targets-by-id/0B-BFtgezPbVYbGVaNVdTa0FIUFU/Brewjacket/BEERMKR/MKRKITs/Recipes/Experimental Recipes/"/>
    </mc:Choice>
  </mc:AlternateContent>
  <xr:revisionPtr revIDLastSave="0" documentId="8_{2FD25A0C-69EA-2E40-B600-1D6A2986D128}" xr6:coauthVersionLast="47" xr6:coauthVersionMax="47" xr10:uidLastSave="{00000000-0000-0000-0000-000000000000}"/>
  <bookViews>
    <workbookView xWindow="10900" yWindow="500" windowWidth="29400" windowHeight="17260" xr2:uid="{00000000-000D-0000-FFFF-FFFF00000000}"/>
  </bookViews>
  <sheets>
    <sheet name="RECIPE" sheetId="1" r:id="rId1"/>
    <sheet name="Strike Water Calculator" sheetId="2" r:id="rId2"/>
    <sheet name="Read Me" sheetId="3" r:id="rId3"/>
    <sheet name="ChangeLog" sheetId="4" r:id="rId4"/>
    <sheet name="Tutorial Video" sheetId="5" r:id="rId5"/>
    <sheet name="GRAINLOOKUP" sheetId="6" r:id="rId6"/>
    <sheet name="HOPUTILIZATION" sheetId="7" r:id="rId7"/>
    <sheet name="HOPLOOKUP" sheetId="8" r:id="rId8"/>
    <sheet name="YEASTLOOKUP" sheetId="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3" roundtripDataSignature="AMtx7mhdpb4kCrIFMQ9w1FbJ2cEIE0rd3w=="/>
    </ext>
  </extLst>
</workbook>
</file>

<file path=xl/calcChain.xml><?xml version="1.0" encoding="utf-8"?>
<calcChain xmlns="http://schemas.openxmlformats.org/spreadsheetml/2006/main">
  <c r="J99" i="7" l="1"/>
  <c r="J100" i="7" s="1"/>
  <c r="J101" i="7" s="1"/>
  <c r="J102" i="7" s="1"/>
  <c r="J103" i="7" s="1"/>
  <c r="J104" i="7" s="1"/>
  <c r="B99" i="7"/>
  <c r="B100" i="7" s="1"/>
  <c r="B101" i="7" s="1"/>
  <c r="B102" i="7" s="1"/>
  <c r="B103" i="7" s="1"/>
  <c r="B104" i="7" s="1"/>
  <c r="J98" i="7"/>
  <c r="E98" i="7"/>
  <c r="E99" i="7" s="1"/>
  <c r="E100" i="7" s="1"/>
  <c r="E101" i="7" s="1"/>
  <c r="E102" i="7" s="1"/>
  <c r="E103" i="7" s="1"/>
  <c r="E104" i="7" s="1"/>
  <c r="B98" i="7"/>
  <c r="J97" i="7"/>
  <c r="H97" i="7"/>
  <c r="H98" i="7" s="1"/>
  <c r="H99" i="7" s="1"/>
  <c r="H100" i="7" s="1"/>
  <c r="H101" i="7" s="1"/>
  <c r="H102" i="7" s="1"/>
  <c r="H103" i="7" s="1"/>
  <c r="H104" i="7" s="1"/>
  <c r="E97" i="7"/>
  <c r="B97" i="7"/>
  <c r="L96" i="7"/>
  <c r="L97" i="7" s="1"/>
  <c r="L98" i="7" s="1"/>
  <c r="L99" i="7" s="1"/>
  <c r="L100" i="7" s="1"/>
  <c r="L101" i="7" s="1"/>
  <c r="L102" i="7" s="1"/>
  <c r="L103" i="7" s="1"/>
  <c r="L104" i="7" s="1"/>
  <c r="K96" i="7"/>
  <c r="K97" i="7" s="1"/>
  <c r="K98" i="7" s="1"/>
  <c r="K99" i="7" s="1"/>
  <c r="K100" i="7" s="1"/>
  <c r="K101" i="7" s="1"/>
  <c r="K102" i="7" s="1"/>
  <c r="K103" i="7" s="1"/>
  <c r="K104" i="7" s="1"/>
  <c r="J96" i="7"/>
  <c r="I96" i="7"/>
  <c r="I97" i="7" s="1"/>
  <c r="I98" i="7" s="1"/>
  <c r="I99" i="7" s="1"/>
  <c r="I100" i="7" s="1"/>
  <c r="I101" i="7" s="1"/>
  <c r="I102" i="7" s="1"/>
  <c r="I103" i="7" s="1"/>
  <c r="I104" i="7" s="1"/>
  <c r="H96" i="7"/>
  <c r="G96" i="7"/>
  <c r="G97" i="7" s="1"/>
  <c r="G98" i="7" s="1"/>
  <c r="G99" i="7" s="1"/>
  <c r="G100" i="7" s="1"/>
  <c r="G101" i="7" s="1"/>
  <c r="G102" i="7" s="1"/>
  <c r="G103" i="7" s="1"/>
  <c r="G104" i="7" s="1"/>
  <c r="F96" i="7"/>
  <c r="F97" i="7" s="1"/>
  <c r="F98" i="7" s="1"/>
  <c r="F99" i="7" s="1"/>
  <c r="F100" i="7" s="1"/>
  <c r="F101" i="7" s="1"/>
  <c r="F102" i="7" s="1"/>
  <c r="F103" i="7" s="1"/>
  <c r="F104" i="7" s="1"/>
  <c r="E96" i="7"/>
  <c r="D96" i="7"/>
  <c r="D97" i="7" s="1"/>
  <c r="D98" i="7" s="1"/>
  <c r="D99" i="7" s="1"/>
  <c r="D100" i="7" s="1"/>
  <c r="D101" i="7" s="1"/>
  <c r="D102" i="7" s="1"/>
  <c r="D103" i="7" s="1"/>
  <c r="D104" i="7" s="1"/>
  <c r="C96" i="7"/>
  <c r="C97" i="7" s="1"/>
  <c r="C98" i="7" s="1"/>
  <c r="C99" i="7" s="1"/>
  <c r="C100" i="7" s="1"/>
  <c r="C101" i="7" s="1"/>
  <c r="C102" i="7" s="1"/>
  <c r="C103" i="7" s="1"/>
  <c r="C104" i="7" s="1"/>
  <c r="B96" i="7"/>
  <c r="E89" i="7"/>
  <c r="E90" i="7" s="1"/>
  <c r="E91" i="7" s="1"/>
  <c r="E92" i="7" s="1"/>
  <c r="E93" i="7" s="1"/>
  <c r="E94" i="7" s="1"/>
  <c r="H88" i="7"/>
  <c r="H89" i="7" s="1"/>
  <c r="H90" i="7" s="1"/>
  <c r="H91" i="7" s="1"/>
  <c r="H92" i="7" s="1"/>
  <c r="H93" i="7" s="1"/>
  <c r="H94" i="7" s="1"/>
  <c r="E88" i="7"/>
  <c r="K87" i="7"/>
  <c r="K88" i="7" s="1"/>
  <c r="K89" i="7" s="1"/>
  <c r="K90" i="7" s="1"/>
  <c r="K91" i="7" s="1"/>
  <c r="K92" i="7" s="1"/>
  <c r="K93" i="7" s="1"/>
  <c r="K94" i="7" s="1"/>
  <c r="I87" i="7"/>
  <c r="I88" i="7" s="1"/>
  <c r="I89" i="7" s="1"/>
  <c r="I90" i="7" s="1"/>
  <c r="I91" i="7" s="1"/>
  <c r="I92" i="7" s="1"/>
  <c r="I93" i="7" s="1"/>
  <c r="I94" i="7" s="1"/>
  <c r="H87" i="7"/>
  <c r="E87" i="7"/>
  <c r="C87" i="7"/>
  <c r="C88" i="7" s="1"/>
  <c r="C89" i="7" s="1"/>
  <c r="C90" i="7" s="1"/>
  <c r="C91" i="7" s="1"/>
  <c r="C92" i="7" s="1"/>
  <c r="C93" i="7" s="1"/>
  <c r="C94" i="7" s="1"/>
  <c r="L86" i="7"/>
  <c r="L87" i="7" s="1"/>
  <c r="L88" i="7" s="1"/>
  <c r="L89" i="7" s="1"/>
  <c r="L90" i="7" s="1"/>
  <c r="L91" i="7" s="1"/>
  <c r="L92" i="7" s="1"/>
  <c r="L93" i="7" s="1"/>
  <c r="L94" i="7" s="1"/>
  <c r="K86" i="7"/>
  <c r="J86" i="7"/>
  <c r="J87" i="7" s="1"/>
  <c r="J88" i="7" s="1"/>
  <c r="J89" i="7" s="1"/>
  <c r="J90" i="7" s="1"/>
  <c r="J91" i="7" s="1"/>
  <c r="J92" i="7" s="1"/>
  <c r="J93" i="7" s="1"/>
  <c r="J94" i="7" s="1"/>
  <c r="I86" i="7"/>
  <c r="H86" i="7"/>
  <c r="G86" i="7"/>
  <c r="G87" i="7" s="1"/>
  <c r="G88" i="7" s="1"/>
  <c r="G89" i="7" s="1"/>
  <c r="G90" i="7" s="1"/>
  <c r="G91" i="7" s="1"/>
  <c r="G92" i="7" s="1"/>
  <c r="G93" i="7" s="1"/>
  <c r="G94" i="7" s="1"/>
  <c r="F86" i="7"/>
  <c r="F87" i="7" s="1"/>
  <c r="F88" i="7" s="1"/>
  <c r="F89" i="7" s="1"/>
  <c r="F90" i="7" s="1"/>
  <c r="F91" i="7" s="1"/>
  <c r="F92" i="7" s="1"/>
  <c r="F93" i="7" s="1"/>
  <c r="F94" i="7" s="1"/>
  <c r="E86" i="7"/>
  <c r="D86" i="7"/>
  <c r="D87" i="7" s="1"/>
  <c r="D88" i="7" s="1"/>
  <c r="D89" i="7" s="1"/>
  <c r="D90" i="7" s="1"/>
  <c r="D91" i="7" s="1"/>
  <c r="D92" i="7" s="1"/>
  <c r="D93" i="7" s="1"/>
  <c r="D94" i="7" s="1"/>
  <c r="C86" i="7"/>
  <c r="B86" i="7"/>
  <c r="B87" i="7" s="1"/>
  <c r="B88" i="7" s="1"/>
  <c r="B89" i="7" s="1"/>
  <c r="B90" i="7" s="1"/>
  <c r="B91" i="7" s="1"/>
  <c r="B92" i="7" s="1"/>
  <c r="B93" i="7" s="1"/>
  <c r="B94" i="7" s="1"/>
  <c r="H79" i="7"/>
  <c r="H80" i="7" s="1"/>
  <c r="H81" i="7" s="1"/>
  <c r="H82" i="7" s="1"/>
  <c r="H83" i="7" s="1"/>
  <c r="H84" i="7" s="1"/>
  <c r="K78" i="7"/>
  <c r="K79" i="7" s="1"/>
  <c r="K80" i="7" s="1"/>
  <c r="K81" i="7" s="1"/>
  <c r="K82" i="7" s="1"/>
  <c r="K83" i="7" s="1"/>
  <c r="K84" i="7" s="1"/>
  <c r="H78" i="7"/>
  <c r="C78" i="7"/>
  <c r="C79" i="7" s="1"/>
  <c r="C80" i="7" s="1"/>
  <c r="C81" i="7" s="1"/>
  <c r="C82" i="7" s="1"/>
  <c r="C83" i="7" s="1"/>
  <c r="C84" i="7" s="1"/>
  <c r="L77" i="7"/>
  <c r="L78" i="7" s="1"/>
  <c r="L79" i="7" s="1"/>
  <c r="L80" i="7" s="1"/>
  <c r="L81" i="7" s="1"/>
  <c r="L82" i="7" s="1"/>
  <c r="L83" i="7" s="1"/>
  <c r="L84" i="7" s="1"/>
  <c r="K77" i="7"/>
  <c r="H77" i="7"/>
  <c r="F77" i="7"/>
  <c r="F78" i="7" s="1"/>
  <c r="F79" i="7" s="1"/>
  <c r="F80" i="7" s="1"/>
  <c r="F81" i="7" s="1"/>
  <c r="F82" i="7" s="1"/>
  <c r="F83" i="7" s="1"/>
  <c r="F84" i="7" s="1"/>
  <c r="D77" i="7"/>
  <c r="D78" i="7" s="1"/>
  <c r="D79" i="7" s="1"/>
  <c r="D80" i="7" s="1"/>
  <c r="D81" i="7" s="1"/>
  <c r="D82" i="7" s="1"/>
  <c r="D83" i="7" s="1"/>
  <c r="D84" i="7" s="1"/>
  <c r="C77" i="7"/>
  <c r="L76" i="7"/>
  <c r="K76" i="7"/>
  <c r="J76" i="7"/>
  <c r="J77" i="7" s="1"/>
  <c r="J78" i="7" s="1"/>
  <c r="J79" i="7" s="1"/>
  <c r="J80" i="7" s="1"/>
  <c r="J81" i="7" s="1"/>
  <c r="J82" i="7" s="1"/>
  <c r="J83" i="7" s="1"/>
  <c r="J84" i="7" s="1"/>
  <c r="I76" i="7"/>
  <c r="I77" i="7" s="1"/>
  <c r="I78" i="7" s="1"/>
  <c r="I79" i="7" s="1"/>
  <c r="I80" i="7" s="1"/>
  <c r="I81" i="7" s="1"/>
  <c r="I82" i="7" s="1"/>
  <c r="I83" i="7" s="1"/>
  <c r="I84" i="7" s="1"/>
  <c r="H76" i="7"/>
  <c r="G76" i="7"/>
  <c r="G77" i="7" s="1"/>
  <c r="G78" i="7" s="1"/>
  <c r="G79" i="7" s="1"/>
  <c r="G80" i="7" s="1"/>
  <c r="G81" i="7" s="1"/>
  <c r="G82" i="7" s="1"/>
  <c r="G83" i="7" s="1"/>
  <c r="G84" i="7" s="1"/>
  <c r="F76" i="7"/>
  <c r="E76" i="7"/>
  <c r="E77" i="7" s="1"/>
  <c r="E78" i="7" s="1"/>
  <c r="E79" i="7" s="1"/>
  <c r="E80" i="7" s="1"/>
  <c r="E81" i="7" s="1"/>
  <c r="E82" i="7" s="1"/>
  <c r="E83" i="7" s="1"/>
  <c r="E84" i="7" s="1"/>
  <c r="D76" i="7"/>
  <c r="C76" i="7"/>
  <c r="B76" i="7"/>
  <c r="B77" i="7" s="1"/>
  <c r="B78" i="7" s="1"/>
  <c r="B79" i="7" s="1"/>
  <c r="B80" i="7" s="1"/>
  <c r="B81" i="7" s="1"/>
  <c r="B82" i="7" s="1"/>
  <c r="B83" i="7" s="1"/>
  <c r="B84" i="7" s="1"/>
  <c r="K69" i="7"/>
  <c r="K70" i="7" s="1"/>
  <c r="K71" i="7" s="1"/>
  <c r="K72" i="7" s="1"/>
  <c r="K73" i="7" s="1"/>
  <c r="K74" i="7" s="1"/>
  <c r="C69" i="7"/>
  <c r="C70" i="7" s="1"/>
  <c r="C71" i="7" s="1"/>
  <c r="C72" i="7" s="1"/>
  <c r="C73" i="7" s="1"/>
  <c r="C74" i="7" s="1"/>
  <c r="K68" i="7"/>
  <c r="F68" i="7"/>
  <c r="F69" i="7" s="1"/>
  <c r="F70" i="7" s="1"/>
  <c r="F71" i="7" s="1"/>
  <c r="F72" i="7" s="1"/>
  <c r="F73" i="7" s="1"/>
  <c r="F74" i="7" s="1"/>
  <c r="C68" i="7"/>
  <c r="K67" i="7"/>
  <c r="I67" i="7"/>
  <c r="I68" i="7" s="1"/>
  <c r="I69" i="7" s="1"/>
  <c r="I70" i="7" s="1"/>
  <c r="I71" i="7" s="1"/>
  <c r="I72" i="7" s="1"/>
  <c r="I73" i="7" s="1"/>
  <c r="I74" i="7" s="1"/>
  <c r="G67" i="7"/>
  <c r="G68" i="7" s="1"/>
  <c r="G69" i="7" s="1"/>
  <c r="G70" i="7" s="1"/>
  <c r="G71" i="7" s="1"/>
  <c r="G72" i="7" s="1"/>
  <c r="G73" i="7" s="1"/>
  <c r="G74" i="7" s="1"/>
  <c r="F67" i="7"/>
  <c r="C67" i="7"/>
  <c r="L66" i="7"/>
  <c r="L67" i="7" s="1"/>
  <c r="L68" i="7" s="1"/>
  <c r="L69" i="7" s="1"/>
  <c r="L70" i="7" s="1"/>
  <c r="L71" i="7" s="1"/>
  <c r="L72" i="7" s="1"/>
  <c r="L73" i="7" s="1"/>
  <c r="L74" i="7" s="1"/>
  <c r="K66" i="7"/>
  <c r="J66" i="7"/>
  <c r="J67" i="7" s="1"/>
  <c r="J68" i="7" s="1"/>
  <c r="J69" i="7" s="1"/>
  <c r="J70" i="7" s="1"/>
  <c r="J71" i="7" s="1"/>
  <c r="J72" i="7" s="1"/>
  <c r="J73" i="7" s="1"/>
  <c r="J74" i="7" s="1"/>
  <c r="I66" i="7"/>
  <c r="H66" i="7"/>
  <c r="H67" i="7" s="1"/>
  <c r="H68" i="7" s="1"/>
  <c r="H69" i="7" s="1"/>
  <c r="H70" i="7" s="1"/>
  <c r="H71" i="7" s="1"/>
  <c r="H72" i="7" s="1"/>
  <c r="H73" i="7" s="1"/>
  <c r="H74" i="7" s="1"/>
  <c r="G66" i="7"/>
  <c r="F66" i="7"/>
  <c r="E66" i="7"/>
  <c r="E67" i="7" s="1"/>
  <c r="E68" i="7" s="1"/>
  <c r="E69" i="7" s="1"/>
  <c r="E70" i="7" s="1"/>
  <c r="E71" i="7" s="1"/>
  <c r="E72" i="7" s="1"/>
  <c r="E73" i="7" s="1"/>
  <c r="E74" i="7" s="1"/>
  <c r="D66" i="7"/>
  <c r="D67" i="7" s="1"/>
  <c r="D68" i="7" s="1"/>
  <c r="D69" i="7" s="1"/>
  <c r="D70" i="7" s="1"/>
  <c r="D71" i="7" s="1"/>
  <c r="D72" i="7" s="1"/>
  <c r="D73" i="7" s="1"/>
  <c r="D74" i="7" s="1"/>
  <c r="C66" i="7"/>
  <c r="B66" i="7"/>
  <c r="B67" i="7" s="1"/>
  <c r="B68" i="7" s="1"/>
  <c r="B69" i="7" s="1"/>
  <c r="B70" i="7" s="1"/>
  <c r="B71" i="7" s="1"/>
  <c r="B72" i="7" s="1"/>
  <c r="B73" i="7" s="1"/>
  <c r="B74" i="7" s="1"/>
  <c r="L64" i="7"/>
  <c r="I64" i="7"/>
  <c r="G64" i="7"/>
  <c r="E64" i="7"/>
  <c r="D64" i="7"/>
  <c r="L63" i="7"/>
  <c r="K63" i="7"/>
  <c r="K64" i="7" s="1"/>
  <c r="J63" i="7"/>
  <c r="J64" i="7" s="1"/>
  <c r="I63" i="7"/>
  <c r="H63" i="7"/>
  <c r="H64" i="7" s="1"/>
  <c r="G63" i="7"/>
  <c r="F63" i="7"/>
  <c r="F64" i="7" s="1"/>
  <c r="E63" i="7"/>
  <c r="D63" i="7"/>
  <c r="C63" i="7"/>
  <c r="C64" i="7" s="1"/>
  <c r="B63" i="7"/>
  <c r="B64" i="7" s="1"/>
  <c r="K61" i="7"/>
  <c r="J61" i="7"/>
  <c r="G61" i="7"/>
  <c r="E61" i="7"/>
  <c r="C61" i="7"/>
  <c r="B61" i="7"/>
  <c r="L60" i="7"/>
  <c r="L61" i="7" s="1"/>
  <c r="K60" i="7"/>
  <c r="J60" i="7"/>
  <c r="I60" i="7"/>
  <c r="I61" i="7" s="1"/>
  <c r="H60" i="7"/>
  <c r="H61" i="7" s="1"/>
  <c r="G60" i="7"/>
  <c r="F60" i="7"/>
  <c r="F61" i="7" s="1"/>
  <c r="E60" i="7"/>
  <c r="D60" i="7"/>
  <c r="D61" i="7" s="1"/>
  <c r="C60" i="7"/>
  <c r="B60" i="7"/>
  <c r="K58" i="7"/>
  <c r="I58" i="7"/>
  <c r="H58" i="7"/>
  <c r="E58" i="7"/>
  <c r="C58" i="7"/>
  <c r="L57" i="7"/>
  <c r="L58" i="7" s="1"/>
  <c r="K57" i="7"/>
  <c r="J57" i="7"/>
  <c r="J58" i="7" s="1"/>
  <c r="I57" i="7"/>
  <c r="H57" i="7"/>
  <c r="G57" i="7"/>
  <c r="G58" i="7" s="1"/>
  <c r="F57" i="7"/>
  <c r="F58" i="7" s="1"/>
  <c r="E57" i="7"/>
  <c r="D57" i="7"/>
  <c r="D58" i="7" s="1"/>
  <c r="C57" i="7"/>
  <c r="B57" i="7"/>
  <c r="B58" i="7" s="1"/>
  <c r="K55" i="7"/>
  <c r="I55" i="7"/>
  <c r="G55" i="7"/>
  <c r="F55" i="7"/>
  <c r="C55" i="7"/>
  <c r="L54" i="7"/>
  <c r="L55" i="7" s="1"/>
  <c r="K54" i="7"/>
  <c r="J54" i="7"/>
  <c r="J55" i="7" s="1"/>
  <c r="I54" i="7"/>
  <c r="H54" i="7"/>
  <c r="H55" i="7" s="1"/>
  <c r="G54" i="7"/>
  <c r="F54" i="7"/>
  <c r="E54" i="7"/>
  <c r="E55" i="7" s="1"/>
  <c r="D54" i="7"/>
  <c r="D55" i="7" s="1"/>
  <c r="C54" i="7"/>
  <c r="B54" i="7"/>
  <c r="B55" i="7" s="1"/>
  <c r="L52" i="7"/>
  <c r="I52" i="7"/>
  <c r="G52" i="7"/>
  <c r="E52" i="7"/>
  <c r="D52" i="7"/>
  <c r="L51" i="7"/>
  <c r="K51" i="7"/>
  <c r="K52" i="7" s="1"/>
  <c r="J51" i="7"/>
  <c r="J52" i="7" s="1"/>
  <c r="I51" i="7"/>
  <c r="H51" i="7"/>
  <c r="H52" i="7" s="1"/>
  <c r="G51" i="7"/>
  <c r="F51" i="7"/>
  <c r="F52" i="7" s="1"/>
  <c r="E51" i="7"/>
  <c r="D51" i="7"/>
  <c r="C51" i="7"/>
  <c r="C52" i="7" s="1"/>
  <c r="B51" i="7"/>
  <c r="B52" i="7" s="1"/>
  <c r="K49" i="7"/>
  <c r="J49" i="7"/>
  <c r="G49" i="7"/>
  <c r="E49" i="7"/>
  <c r="C49" i="7"/>
  <c r="B49" i="7"/>
  <c r="L48" i="7"/>
  <c r="L49" i="7" s="1"/>
  <c r="K48" i="7"/>
  <c r="J48" i="7"/>
  <c r="I48" i="7"/>
  <c r="I49" i="7" s="1"/>
  <c r="H48" i="7"/>
  <c r="H49" i="7" s="1"/>
  <c r="G48" i="7"/>
  <c r="F48" i="7"/>
  <c r="F49" i="7" s="1"/>
  <c r="E48" i="7"/>
  <c r="D48" i="7"/>
  <c r="D49" i="7" s="1"/>
  <c r="C48" i="7"/>
  <c r="B48" i="7"/>
  <c r="K46" i="7"/>
  <c r="I46" i="7"/>
  <c r="H46" i="7"/>
  <c r="E46" i="7"/>
  <c r="C46" i="7"/>
  <c r="L45" i="7"/>
  <c r="L46" i="7" s="1"/>
  <c r="K45" i="7"/>
  <c r="J45" i="7"/>
  <c r="J46" i="7" s="1"/>
  <c r="I45" i="7"/>
  <c r="H45" i="7"/>
  <c r="G45" i="7"/>
  <c r="G46" i="7" s="1"/>
  <c r="F45" i="7"/>
  <c r="F46" i="7" s="1"/>
  <c r="E45" i="7"/>
  <c r="D45" i="7"/>
  <c r="D46" i="7" s="1"/>
  <c r="C45" i="7"/>
  <c r="B45" i="7"/>
  <c r="B46" i="7" s="1"/>
  <c r="K43" i="7"/>
  <c r="I43" i="7"/>
  <c r="G43" i="7"/>
  <c r="F43" i="7"/>
  <c r="C43" i="7"/>
  <c r="L42" i="7"/>
  <c r="L43" i="7" s="1"/>
  <c r="K42" i="7"/>
  <c r="J42" i="7"/>
  <c r="J43" i="7" s="1"/>
  <c r="I42" i="7"/>
  <c r="H42" i="7"/>
  <c r="H43" i="7" s="1"/>
  <c r="G42" i="7"/>
  <c r="F42" i="7"/>
  <c r="E42" i="7"/>
  <c r="E43" i="7" s="1"/>
  <c r="D42" i="7"/>
  <c r="D43" i="7" s="1"/>
  <c r="C42" i="7"/>
  <c r="B42" i="7"/>
  <c r="B43" i="7" s="1"/>
  <c r="L40" i="7"/>
  <c r="I40" i="7"/>
  <c r="G40" i="7"/>
  <c r="E40" i="7"/>
  <c r="D40" i="7"/>
  <c r="L39" i="7"/>
  <c r="K39" i="7"/>
  <c r="K40" i="7" s="1"/>
  <c r="J39" i="7"/>
  <c r="J40" i="7" s="1"/>
  <c r="I39" i="7"/>
  <c r="H39" i="7"/>
  <c r="H40" i="7" s="1"/>
  <c r="G39" i="7"/>
  <c r="F39" i="7"/>
  <c r="F40" i="7" s="1"/>
  <c r="E39" i="7"/>
  <c r="D39" i="7"/>
  <c r="C39" i="7"/>
  <c r="C40" i="7" s="1"/>
  <c r="B39" i="7"/>
  <c r="B40" i="7" s="1"/>
  <c r="L37" i="7"/>
  <c r="K37" i="7"/>
  <c r="J37" i="7"/>
  <c r="G37" i="7"/>
  <c r="E37" i="7"/>
  <c r="D37" i="7"/>
  <c r="C37" i="7"/>
  <c r="B37" i="7"/>
  <c r="L36" i="7"/>
  <c r="K36" i="7"/>
  <c r="J36" i="7"/>
  <c r="I36" i="7"/>
  <c r="I37" i="7" s="1"/>
  <c r="H36" i="7"/>
  <c r="H37" i="7" s="1"/>
  <c r="G36" i="7"/>
  <c r="F36" i="7"/>
  <c r="F37" i="7" s="1"/>
  <c r="E36" i="7"/>
  <c r="D36" i="7"/>
  <c r="C36" i="7"/>
  <c r="B36" i="7"/>
  <c r="K34" i="7"/>
  <c r="J34" i="7"/>
  <c r="I34" i="7"/>
  <c r="H34" i="7"/>
  <c r="E34" i="7"/>
  <c r="C34" i="7"/>
  <c r="L33" i="7"/>
  <c r="L34" i="7" s="1"/>
  <c r="K33" i="7"/>
  <c r="J33" i="7"/>
  <c r="I33" i="7"/>
  <c r="H33" i="7"/>
  <c r="G33" i="7"/>
  <c r="G34" i="7" s="1"/>
  <c r="F33" i="7"/>
  <c r="F34" i="7" s="1"/>
  <c r="E33" i="7"/>
  <c r="D33" i="7"/>
  <c r="D34" i="7" s="1"/>
  <c r="C33" i="7"/>
  <c r="B33" i="7"/>
  <c r="B34" i="7" s="1"/>
  <c r="K31" i="7"/>
  <c r="I31" i="7"/>
  <c r="G31" i="7"/>
  <c r="F31" i="7"/>
  <c r="C31" i="7"/>
  <c r="L30" i="7"/>
  <c r="L31" i="7" s="1"/>
  <c r="K30" i="7"/>
  <c r="J30" i="7"/>
  <c r="J31" i="7" s="1"/>
  <c r="I30" i="7"/>
  <c r="H30" i="7"/>
  <c r="H31" i="7" s="1"/>
  <c r="G30" i="7"/>
  <c r="F30" i="7"/>
  <c r="E30" i="7"/>
  <c r="E31" i="7" s="1"/>
  <c r="D30" i="7"/>
  <c r="D31" i="7" s="1"/>
  <c r="C30" i="7"/>
  <c r="B30" i="7"/>
  <c r="B31" i="7" s="1"/>
  <c r="L28" i="7"/>
  <c r="I28" i="7"/>
  <c r="G28" i="7"/>
  <c r="E28" i="7"/>
  <c r="D28" i="7"/>
  <c r="L27" i="7"/>
  <c r="K27" i="7"/>
  <c r="K28" i="7" s="1"/>
  <c r="J27" i="7"/>
  <c r="J28" i="7" s="1"/>
  <c r="I27" i="7"/>
  <c r="H27" i="7"/>
  <c r="H28" i="7" s="1"/>
  <c r="G27" i="7"/>
  <c r="F27" i="7"/>
  <c r="F28" i="7" s="1"/>
  <c r="E27" i="7"/>
  <c r="D27" i="7"/>
  <c r="C27" i="7"/>
  <c r="C28" i="7" s="1"/>
  <c r="B27" i="7"/>
  <c r="B28" i="7" s="1"/>
  <c r="K25" i="7"/>
  <c r="J25" i="7"/>
  <c r="G25" i="7"/>
  <c r="E25" i="7"/>
  <c r="C25" i="7"/>
  <c r="B25" i="7"/>
  <c r="L24" i="7"/>
  <c r="L25" i="7" s="1"/>
  <c r="K24" i="7"/>
  <c r="J24" i="7"/>
  <c r="I24" i="7"/>
  <c r="I25" i="7" s="1"/>
  <c r="H24" i="7"/>
  <c r="H25" i="7" s="1"/>
  <c r="G24" i="7"/>
  <c r="F24" i="7"/>
  <c r="F25" i="7" s="1"/>
  <c r="E24" i="7"/>
  <c r="D24" i="7"/>
  <c r="D25" i="7" s="1"/>
  <c r="C24" i="7"/>
  <c r="B24" i="7"/>
  <c r="K22" i="7"/>
  <c r="I22" i="7"/>
  <c r="H22" i="7"/>
  <c r="E22" i="7"/>
  <c r="C22" i="7"/>
  <c r="L21" i="7"/>
  <c r="L22" i="7" s="1"/>
  <c r="K21" i="7"/>
  <c r="J21" i="7"/>
  <c r="J22" i="7" s="1"/>
  <c r="I21" i="7"/>
  <c r="H21" i="7"/>
  <c r="G21" i="7"/>
  <c r="G22" i="7" s="1"/>
  <c r="F21" i="7"/>
  <c r="F22" i="7" s="1"/>
  <c r="E21" i="7"/>
  <c r="D21" i="7"/>
  <c r="D22" i="7" s="1"/>
  <c r="C21" i="7"/>
  <c r="B21" i="7"/>
  <c r="B22" i="7" s="1"/>
  <c r="K19" i="7"/>
  <c r="I19" i="7"/>
  <c r="G19" i="7"/>
  <c r="F19" i="7"/>
  <c r="C19" i="7"/>
  <c r="L18" i="7"/>
  <c r="L19" i="7" s="1"/>
  <c r="K18" i="7"/>
  <c r="J18" i="7"/>
  <c r="J19" i="7" s="1"/>
  <c r="I18" i="7"/>
  <c r="H18" i="7"/>
  <c r="H19" i="7" s="1"/>
  <c r="G18" i="7"/>
  <c r="F18" i="7"/>
  <c r="E18" i="7"/>
  <c r="E19" i="7" s="1"/>
  <c r="D18" i="7"/>
  <c r="D19" i="7" s="1"/>
  <c r="C18" i="7"/>
  <c r="B18" i="7"/>
  <c r="B19" i="7" s="1"/>
  <c r="L16" i="7"/>
  <c r="I16" i="7"/>
  <c r="G16" i="7"/>
  <c r="E16" i="7"/>
  <c r="D16" i="7"/>
  <c r="L15" i="7"/>
  <c r="K15" i="7"/>
  <c r="K16" i="7" s="1"/>
  <c r="J15" i="7"/>
  <c r="J16" i="7" s="1"/>
  <c r="I15" i="7"/>
  <c r="H15" i="7"/>
  <c r="H16" i="7" s="1"/>
  <c r="G15" i="7"/>
  <c r="F15" i="7"/>
  <c r="F16" i="7" s="1"/>
  <c r="E15" i="7"/>
  <c r="D15" i="7"/>
  <c r="C15" i="7"/>
  <c r="C16" i="7" s="1"/>
  <c r="B15" i="7"/>
  <c r="B16" i="7" s="1"/>
  <c r="K13" i="7"/>
  <c r="J13" i="7"/>
  <c r="G13" i="7"/>
  <c r="E13" i="7"/>
  <c r="C13" i="7"/>
  <c r="B13" i="7"/>
  <c r="L12" i="7"/>
  <c r="L13" i="7" s="1"/>
  <c r="K12" i="7"/>
  <c r="J12" i="7"/>
  <c r="I12" i="7"/>
  <c r="I13" i="7" s="1"/>
  <c r="H12" i="7"/>
  <c r="H13" i="7" s="1"/>
  <c r="G12" i="7"/>
  <c r="F12" i="7"/>
  <c r="F13" i="7" s="1"/>
  <c r="E12" i="7"/>
  <c r="D12" i="7"/>
  <c r="D13" i="7" s="1"/>
  <c r="C12" i="7"/>
  <c r="B12" i="7"/>
  <c r="K10" i="7"/>
  <c r="I10" i="7"/>
  <c r="H10" i="7"/>
  <c r="E10" i="7"/>
  <c r="C10" i="7"/>
  <c r="L9" i="7"/>
  <c r="L10" i="7" s="1"/>
  <c r="K9" i="7"/>
  <c r="J9" i="7"/>
  <c r="J10" i="7" s="1"/>
  <c r="I9" i="7"/>
  <c r="H9" i="7"/>
  <c r="G9" i="7"/>
  <c r="G10" i="7" s="1"/>
  <c r="F9" i="7"/>
  <c r="F10" i="7" s="1"/>
  <c r="E9" i="7"/>
  <c r="D9" i="7"/>
  <c r="D10" i="7" s="1"/>
  <c r="C9" i="7"/>
  <c r="B9" i="7"/>
  <c r="B10" i="7" s="1"/>
  <c r="K7" i="7"/>
  <c r="I7" i="7"/>
  <c r="G7" i="7"/>
  <c r="F7" i="7"/>
  <c r="C7" i="7"/>
  <c r="L6" i="7"/>
  <c r="L7" i="7" s="1"/>
  <c r="K6" i="7"/>
  <c r="J6" i="7"/>
  <c r="J7" i="7" s="1"/>
  <c r="I6" i="7"/>
  <c r="H6" i="7"/>
  <c r="H7" i="7" s="1"/>
  <c r="G6" i="7"/>
  <c r="F6" i="7"/>
  <c r="E6" i="7"/>
  <c r="E7" i="7" s="1"/>
  <c r="D6" i="7"/>
  <c r="D7" i="7" s="1"/>
  <c r="C6" i="7"/>
  <c r="B6" i="7"/>
  <c r="B7" i="7" s="1"/>
  <c r="B60" i="6"/>
  <c r="F8" i="2"/>
  <c r="E8" i="2" s="1"/>
  <c r="F7" i="2"/>
  <c r="E7" i="2" s="1"/>
  <c r="E6" i="2"/>
  <c r="K46" i="1"/>
  <c r="K44" i="1"/>
  <c r="L33" i="1"/>
  <c r="B33" i="1"/>
  <c r="B31" i="1"/>
  <c r="G30" i="1"/>
  <c r="D30" i="1"/>
  <c r="F30" i="1" s="1"/>
  <c r="G29" i="1"/>
  <c r="F29" i="1"/>
  <c r="D29" i="1"/>
  <c r="G28" i="1"/>
  <c r="D28" i="1"/>
  <c r="F28" i="1" s="1"/>
  <c r="G27" i="1"/>
  <c r="D27" i="1"/>
  <c r="F27" i="1" s="1"/>
  <c r="G26" i="1"/>
  <c r="D26" i="1"/>
  <c r="F26" i="1" s="1"/>
  <c r="G25" i="1"/>
  <c r="F25" i="1"/>
  <c r="D25" i="1"/>
  <c r="G24" i="1"/>
  <c r="D24" i="1"/>
  <c r="F24" i="1" s="1"/>
  <c r="G23" i="1"/>
  <c r="F23" i="1"/>
  <c r="D23" i="1"/>
  <c r="G22" i="1"/>
  <c r="D22" i="1"/>
  <c r="F22" i="1" s="1"/>
  <c r="G21" i="1"/>
  <c r="D21" i="1"/>
  <c r="F21" i="1" s="1"/>
  <c r="B19" i="1"/>
  <c r="M18" i="1"/>
  <c r="J18" i="1"/>
  <c r="I18" i="1"/>
  <c r="H18" i="1"/>
  <c r="G18" i="1"/>
  <c r="F18" i="1"/>
  <c r="E18" i="1"/>
  <c r="D18" i="1"/>
  <c r="C18" i="1"/>
  <c r="M17" i="1"/>
  <c r="I17" i="1"/>
  <c r="H17" i="1"/>
  <c r="G17" i="1"/>
  <c r="F17" i="1"/>
  <c r="E17" i="1"/>
  <c r="J17" i="1" s="1"/>
  <c r="D17" i="1"/>
  <c r="C17" i="1"/>
  <c r="M16" i="1"/>
  <c r="J16" i="1"/>
  <c r="I16" i="1"/>
  <c r="H16" i="1"/>
  <c r="G16" i="1"/>
  <c r="F16" i="1"/>
  <c r="E16" i="1"/>
  <c r="D16" i="1"/>
  <c r="C16" i="1"/>
  <c r="M15" i="1"/>
  <c r="I15" i="1"/>
  <c r="H15" i="1"/>
  <c r="G15" i="1"/>
  <c r="F15" i="1"/>
  <c r="E15" i="1"/>
  <c r="J15" i="1" s="1"/>
  <c r="D15" i="1"/>
  <c r="C15" i="1"/>
  <c r="M14" i="1"/>
  <c r="J14" i="1"/>
  <c r="I14" i="1"/>
  <c r="H14" i="1"/>
  <c r="G14" i="1"/>
  <c r="F14" i="1"/>
  <c r="E14" i="1"/>
  <c r="D14" i="1"/>
  <c r="C14" i="1"/>
  <c r="M13" i="1"/>
  <c r="I13" i="1"/>
  <c r="H13" i="1"/>
  <c r="G13" i="1"/>
  <c r="F13" i="1"/>
  <c r="E13" i="1"/>
  <c r="J13" i="1" s="1"/>
  <c r="D13" i="1"/>
  <c r="C13" i="1"/>
  <c r="M12" i="1"/>
  <c r="I12" i="1"/>
  <c r="H12" i="1"/>
  <c r="G12" i="1"/>
  <c r="F12" i="1"/>
  <c r="E12" i="1"/>
  <c r="D12" i="1"/>
  <c r="C12" i="1"/>
  <c r="M11" i="1"/>
  <c r="I11" i="1"/>
  <c r="H11" i="1"/>
  <c r="G11" i="1"/>
  <c r="F11" i="1"/>
  <c r="E11" i="1"/>
  <c r="D11" i="1"/>
  <c r="C11" i="1"/>
  <c r="M10" i="1"/>
  <c r="I10" i="1"/>
  <c r="H10" i="1"/>
  <c r="G10" i="1"/>
  <c r="F10" i="1"/>
  <c r="E10" i="1"/>
  <c r="D10" i="1"/>
  <c r="C10" i="1"/>
  <c r="M9" i="1"/>
  <c r="I9" i="1"/>
  <c r="H9" i="1"/>
  <c r="G9" i="1"/>
  <c r="F9" i="1"/>
  <c r="E9" i="1"/>
  <c r="D9" i="1"/>
  <c r="C9" i="1"/>
  <c r="B3" i="1"/>
  <c r="J11" i="1" l="1"/>
  <c r="J10" i="1"/>
  <c r="D5" i="1"/>
  <c r="J12" i="1"/>
  <c r="K45" i="1"/>
  <c r="B4" i="1"/>
  <c r="J9" i="1"/>
  <c r="K9" i="1" s="1"/>
  <c r="K11" i="1"/>
  <c r="E17" i="2"/>
  <c r="N18" i="1"/>
  <c r="O18" i="1" s="1"/>
  <c r="N10" i="1"/>
  <c r="O10" i="1" s="1"/>
  <c r="N14" i="1"/>
  <c r="O14" i="1" s="1"/>
  <c r="N11" i="1"/>
  <c r="O11" i="1" s="1"/>
  <c r="J33" i="1"/>
  <c r="N12" i="1"/>
  <c r="O12" i="1" s="1"/>
  <c r="N15" i="1"/>
  <c r="O15" i="1" s="1"/>
  <c r="G5" i="1"/>
  <c r="N17" i="1"/>
  <c r="O17" i="1" s="1"/>
  <c r="N16" i="1"/>
  <c r="O16" i="1" s="1"/>
  <c r="N13" i="1"/>
  <c r="O13" i="1" s="1"/>
  <c r="K47" i="1" l="1"/>
  <c r="K13" i="1"/>
  <c r="K16" i="1"/>
  <c r="K18" i="1"/>
  <c r="K10" i="1"/>
  <c r="K14" i="1"/>
  <c r="K17" i="1"/>
  <c r="N9" i="1"/>
  <c r="G2" i="1" s="1"/>
  <c r="K12" i="1"/>
  <c r="D4" i="1"/>
  <c r="L13" i="1" s="1"/>
  <c r="E9" i="2"/>
  <c r="E15" i="2" s="1"/>
  <c r="E16" i="2" s="1"/>
  <c r="E10" i="2" s="1"/>
  <c r="F10" i="2" s="1"/>
  <c r="B44" i="1" s="1"/>
  <c r="B46" i="1" s="1"/>
  <c r="B1" i="1"/>
  <c r="K15" i="1"/>
  <c r="L9" i="1" l="1"/>
  <c r="L17" i="1"/>
  <c r="L14" i="1"/>
  <c r="L16" i="1"/>
  <c r="L10" i="1"/>
  <c r="L11" i="1"/>
  <c r="O9" i="1"/>
  <c r="G3" i="1" s="1"/>
  <c r="H3" i="1" s="1"/>
  <c r="L15" i="1"/>
  <c r="L12" i="1"/>
  <c r="L18" i="1"/>
  <c r="H2" i="1"/>
  <c r="G6" i="1" l="1"/>
  <c r="G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500-000004000000}">
      <text>
        <r>
          <rPr>
            <sz val="12"/>
            <color theme="1"/>
            <rFont val="Arial"/>
            <scheme val="minor"/>
          </rPr>
          <t>======
ID#AAAAKh5Ddqs
Main    (2020-10-16 15:42:23)
Note: Changing the names of any pre-loaded grains is NOT recommended. Many of them have specific mash pH data associated behind the scenes. Changing their names will cause use of more generic/default data.</t>
        </r>
      </text>
    </comment>
    <comment ref="B1" authorId="0" shapeId="0" xr:uid="{00000000-0006-0000-0500-00000A000000}">
      <text>
        <r>
          <rPr>
            <sz val="12"/>
            <color theme="1"/>
            <rFont val="Arial"/>
            <scheme val="minor"/>
          </rPr>
          <t>======
ID#AAAAKh5Ddpc
Mick    (2020-10-16 15:42:23)
Points per Pound per Gallon</t>
        </r>
      </text>
    </comment>
    <comment ref="G1" authorId="0" shapeId="0" xr:uid="{00000000-0006-0000-0500-000009000000}">
      <text>
        <r>
          <rPr>
            <sz val="12"/>
            <color theme="1"/>
            <rFont val="Arial"/>
            <scheme val="minor"/>
          </rPr>
          <t>======
ID#AAAAKh5Ddpk
Mick    (2020-10-16 15:42:23)
Diastatic Power in Degress Lintner</t>
        </r>
      </text>
    </comment>
    <comment ref="H1" authorId="0" shapeId="0" xr:uid="{00000000-0006-0000-0500-000006000000}">
      <text>
        <r>
          <rPr>
            <sz val="12"/>
            <color theme="1"/>
            <rFont val="Arial"/>
            <scheme val="minor"/>
          </rPr>
          <t>======
ID#AAAAKh5DdqI
Mick    (2020-10-16 15:42:23)
For pH model purposes, 'Base' includes llightly toasted malts (10 L or less).</t>
        </r>
      </text>
    </comment>
    <comment ref="I1" authorId="0" shapeId="0" xr:uid="{00000000-0006-0000-0500-000001000000}">
      <text>
        <r>
          <rPr>
            <sz val="12"/>
            <color theme="1"/>
            <rFont val="Arial"/>
            <scheme val="minor"/>
          </rPr>
          <t>======
ID#AAAAKh5Ddrw
noel.spencer    (2020-10-16 15:42:23)
This parameter is for Dry Ingredients and Syrups that are not mashed or steeped, i.e. ingredients like DME, LME, honey, table sugar, candi syrups, lactose, etc.  It's the volume added to the wort by adding a pound of the ingredient, after it's dissolved in the wort.
If unsure what to enter here, copy from a very similar ingredient.  For mashable/steepable ingredients (i.e. grains), enter NA or leave blank.  That's because grains' effect on wort volume has already been taken into consideration in the Brewhouse grain absorption parameter.</t>
        </r>
      </text>
    </comment>
    <comment ref="F63" authorId="0" shapeId="0" xr:uid="{00000000-0006-0000-0500-000008000000}">
      <text>
        <r>
          <rPr>
            <sz val="12"/>
            <color theme="1"/>
            <rFont val="Arial"/>
            <scheme val="minor"/>
          </rPr>
          <t>======
ID#AAAAKh5Ddp0
Main    (2020-10-16 15:42:23)
subjective</t>
        </r>
      </text>
    </comment>
    <comment ref="F181" authorId="0" shapeId="0" xr:uid="{00000000-0006-0000-0500-000005000000}">
      <text>
        <r>
          <rPr>
            <sz val="12"/>
            <color theme="1"/>
            <rFont val="Arial"/>
            <scheme val="minor"/>
          </rPr>
          <t>======
ID#AAAAKh5Ddqc
Mick    (2020-10-16 15:42:23)
Briess spec via OddNotion</t>
        </r>
      </text>
    </comment>
    <comment ref="G181" authorId="0" shapeId="0" xr:uid="{00000000-0006-0000-0500-000003000000}">
      <text>
        <r>
          <rPr>
            <sz val="12"/>
            <color theme="1"/>
            <rFont val="Arial"/>
            <scheme val="minor"/>
          </rPr>
          <t>======
ID#AAAAKh5Ddq0
Mick    (2020-10-16 15:42:23)
Briess Spec via OddNotion</t>
        </r>
      </text>
    </comment>
    <comment ref="F182" authorId="0" shapeId="0" xr:uid="{00000000-0006-0000-0500-000002000000}">
      <text>
        <r>
          <rPr>
            <sz val="12"/>
            <color theme="1"/>
            <rFont val="Arial"/>
            <scheme val="minor"/>
          </rPr>
          <t>======
ID#AAAAKh5DdrI
Mick    (2020-10-16 15:42:23)
per Weyermann Spec</t>
        </r>
      </text>
    </comment>
    <comment ref="G182" authorId="0" shapeId="0" xr:uid="{00000000-0006-0000-0500-000007000000}">
      <text>
        <r>
          <rPr>
            <sz val="12"/>
            <color theme="1"/>
            <rFont val="Arial"/>
            <scheme val="minor"/>
          </rPr>
          <t>======
ID#AAAAKh5Ddp8
Mick    (2020-10-16 15:42:23)
based on Weyermann Pilsner</t>
        </r>
      </text>
    </comment>
  </commentList>
  <extLst>
    <ext xmlns:r="http://schemas.openxmlformats.org/officeDocument/2006/relationships" uri="GoogleSheetsCustomDataVersion1">
      <go:sheetsCustomData xmlns:go="http://customooxmlschemas.google.com/" r:id="rId1" roundtripDataSignature="AMtx7mgvu6V4+9zJ/2D+CTYOu+++1dr4Og=="/>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00000000-0006-0000-0800-000022000000}">
      <text>
        <r>
          <rPr>
            <sz val="12"/>
            <color theme="1"/>
            <rFont val="Arial"/>
            <scheme val="minor"/>
          </rPr>
          <t>======
ID#AAAAKh5DdpQ
noel.spencer    (2020-10-16 15:42:23)
These are the approximate Factors, most derived from Greg Doss' work. They will not necessarily match anything in the strain's published range.  They are not attenuation averages per se.  If you add a yeast strain, find another strain with very similar attenuation characteristics, and use its number in the table.</t>
        </r>
      </text>
    </comment>
    <comment ref="B51" authorId="0" shapeId="0" xr:uid="{00000000-0006-0000-0800-000007000000}">
      <text>
        <r>
          <rPr>
            <sz val="12"/>
            <color theme="1"/>
            <rFont val="Arial"/>
            <scheme val="minor"/>
          </rPr>
          <t>======
ID#AAAAKh5Ddrc
Mick    (2020-10-16 15:42:23)
jbakajust1</t>
        </r>
      </text>
    </comment>
    <comment ref="B58" authorId="0" shapeId="0" xr:uid="{00000000-0006-0000-0800-000011000000}">
      <text>
        <r>
          <rPr>
            <sz val="12"/>
            <color theme="1"/>
            <rFont val="Arial"/>
            <scheme val="minor"/>
          </rPr>
          <t>======
ID#AAAAKh5Ddqw
Mick    (2020-10-16 15:42:23)
Copied from WLP001, which has similar manufacturer published specs</t>
        </r>
      </text>
    </comment>
    <comment ref="B60" authorId="0" shapeId="0" xr:uid="{00000000-0006-0000-0800-00001E000000}">
      <text>
        <r>
          <rPr>
            <sz val="12"/>
            <color theme="1"/>
            <rFont val="Arial"/>
            <scheme val="minor"/>
          </rPr>
          <t>======
ID#AAAAKh5Ddpo
Mick    (2020-10-16 15:42:23)
Copied from WLP051, which has similar manufacturer published specs</t>
        </r>
      </text>
    </comment>
    <comment ref="B61" authorId="0" shapeId="0" xr:uid="{00000000-0006-0000-0800-000015000000}">
      <text>
        <r>
          <rPr>
            <sz val="12"/>
            <color theme="1"/>
            <rFont val="Arial"/>
            <scheme val="minor"/>
          </rPr>
          <t>======
ID#AAAAKh5DdqU
Mick    (2020-10-16 15:42:23)
Copied from WLP051, which has similar manufacturer published specs</t>
        </r>
      </text>
    </comment>
    <comment ref="B65" authorId="0" shapeId="0" xr:uid="{00000000-0006-0000-0800-000021000000}">
      <text>
        <r>
          <rPr>
            <sz val="12"/>
            <color theme="1"/>
            <rFont val="Arial"/>
            <scheme val="minor"/>
          </rPr>
          <t>======
ID#AAAAKh5DdpU
Mick    (2020-10-16 15:42:23)
Copied from WLP051, which has similar manufacturer published specs</t>
        </r>
      </text>
    </comment>
    <comment ref="B68" authorId="0" shapeId="0" xr:uid="{00000000-0006-0000-0800-000004000000}">
      <text>
        <r>
          <rPr>
            <sz val="12"/>
            <color theme="1"/>
            <rFont val="Arial"/>
            <scheme val="minor"/>
          </rPr>
          <t>======
ID#AAAAKh5Ddrs
Mick    (2020-10-16 15:42:23)
Copied from WLP001, which has similar manufacturer published specs</t>
        </r>
      </text>
    </comment>
    <comment ref="B71" authorId="0" shapeId="0" xr:uid="{00000000-0006-0000-0800-000019000000}">
      <text>
        <r>
          <rPr>
            <sz val="12"/>
            <color theme="1"/>
            <rFont val="Arial"/>
            <scheme val="minor"/>
          </rPr>
          <t>======
ID#AAAAKh5DdqE
Mick    (2020-10-16 15:42:23)
Copied from WLP051, which has similar manufacturer published specs</t>
        </r>
      </text>
    </comment>
    <comment ref="B82" authorId="0" shapeId="0" xr:uid="{00000000-0006-0000-0800-000017000000}">
      <text>
        <r>
          <rPr>
            <sz val="12"/>
            <color theme="1"/>
            <rFont val="Arial"/>
            <scheme val="minor"/>
          </rPr>
          <t>======
ID#AAAAKh5DdqQ
12-3-2015    (2020-10-16 15:42:23)
WLP575 is purported to be a blend of WLP500, WLP530, and WLP550.  Based on ONE batch, attenuation performed closest to WLP500, which is the weakest attenuator of the three.
Hypothesis: WLP500, although a relatively slow flocculator, may be a faster (though lower attenuating) fermenting strain than the others. It may have reached its typical attenuation limit and began flocculating, influencing the other strain's cells to also flocculate, before they had reached their typical attenuation limits.  It's important to note that n=1.</t>
        </r>
      </text>
    </comment>
    <comment ref="B84" authorId="0" shapeId="0" xr:uid="{00000000-0006-0000-0800-00001B000000}">
      <text>
        <r>
          <rPr>
            <sz val="12"/>
            <color theme="1"/>
            <rFont val="Arial"/>
            <scheme val="minor"/>
          </rPr>
          <t>======
ID#AAAAKh5Ddp4
Mick    (2020-10-16 15:42:23)
jbakajust1</t>
        </r>
      </text>
    </comment>
    <comment ref="B92" authorId="0" shapeId="0" xr:uid="{00000000-0006-0000-0800-00000C000000}">
      <text>
        <r>
          <rPr>
            <sz val="12"/>
            <color theme="1"/>
            <rFont val="Arial"/>
            <scheme val="minor"/>
          </rPr>
          <t>======
ID#AAAAKh5DdrM
Mick    (2020-10-16 15:42:23)
Copied from Wyeast 3711.  Got data?  BeerMail VikeMan on BA.</t>
        </r>
      </text>
    </comment>
    <comment ref="B93" authorId="0" shapeId="0" xr:uid="{00000000-0006-0000-0800-000023000000}">
      <text>
        <r>
          <rPr>
            <sz val="12"/>
            <color theme="1"/>
            <rFont val="Arial"/>
            <scheme val="minor"/>
          </rPr>
          <t>======
ID#AAAAKh5DdpM
Mick    (2020-10-16 15:42:23)
jbakajust1</t>
        </r>
      </text>
    </comment>
    <comment ref="B94" authorId="0" shapeId="0" xr:uid="{00000000-0006-0000-0800-000012000000}">
      <text>
        <r>
          <rPr>
            <sz val="12"/>
            <color theme="1"/>
            <rFont val="Arial"/>
            <scheme val="minor"/>
          </rPr>
          <t>======
ID#AAAAKh5Ddqk
Mick    (2020-10-16 15:42:23)
jbakajust1</t>
        </r>
      </text>
    </comment>
    <comment ref="B95" authorId="0" shapeId="0" xr:uid="{00000000-0006-0000-0800-000010000000}">
      <text>
        <r>
          <rPr>
            <sz val="12"/>
            <color theme="1"/>
            <rFont val="Arial"/>
            <scheme val="minor"/>
          </rPr>
          <t>======
ID#AAAAKh5Ddq4
Mick    (2020-10-16 15:42:23)
jbakajust1</t>
        </r>
      </text>
    </comment>
    <comment ref="B96" authorId="0" shapeId="0" xr:uid="{00000000-0006-0000-0800-000024000000}">
      <text>
        <r>
          <rPr>
            <sz val="12"/>
            <color theme="1"/>
            <rFont val="Arial"/>
            <scheme val="minor"/>
          </rPr>
          <t>======
ID#AAAAKh5DdpI
Mick    (2020-10-16 15:42:23)
jbakajust1</t>
        </r>
      </text>
    </comment>
    <comment ref="B98" authorId="0" shapeId="0" xr:uid="{00000000-0006-0000-0800-000003000000}">
      <text>
        <r>
          <rPr>
            <sz val="12"/>
            <color theme="1"/>
            <rFont val="Arial"/>
            <scheme val="minor"/>
          </rPr>
          <t>======
ID#AAAAKh5Ddr0
Mick    (2020-10-16 15:42:23)
Copied from WLP009 as possible equivalent</t>
        </r>
      </text>
    </comment>
    <comment ref="B99" authorId="0" shapeId="0" xr:uid="{00000000-0006-0000-0800-00001A000000}">
      <text>
        <r>
          <rPr>
            <sz val="12"/>
            <color theme="1"/>
            <rFont val="Arial"/>
            <scheme val="minor"/>
          </rPr>
          <t>======
ID#AAAAKh5DdqA
Mick    (2020-10-16 15:42:23)
Copied from Wyeast 3068 as possible equivalent.</t>
        </r>
      </text>
    </comment>
    <comment ref="B101" authorId="0" shapeId="0" xr:uid="{00000000-0006-0000-0800-000014000000}">
      <text>
        <r>
          <rPr>
            <sz val="12"/>
            <color theme="1"/>
            <rFont val="Arial"/>
            <scheme val="minor"/>
          </rPr>
          <t>======
ID#AAAAKh5Ddqg
Mick    (2020-10-16 15:42:23)
Copied from WLP039 as possible equivalent</t>
        </r>
      </text>
    </comment>
    <comment ref="B102" authorId="0" shapeId="0" xr:uid="{00000000-0006-0000-0800-000002000000}">
      <text>
        <r>
          <rPr>
            <sz val="12"/>
            <color theme="1"/>
            <rFont val="Arial"/>
            <scheme val="minor"/>
          </rPr>
          <t>======
ID#AAAAKh5Ddr8
Mick    (2020-10-16 15:42:23)
Copied from Wyeast 1968 as possible equivalent</t>
        </r>
      </text>
    </comment>
    <comment ref="B103" authorId="0" shapeId="0" xr:uid="{00000000-0006-0000-0800-00000A000000}">
      <text>
        <r>
          <rPr>
            <sz val="12"/>
            <color theme="1"/>
            <rFont val="Arial"/>
            <scheme val="minor"/>
          </rPr>
          <t>======
ID#AAAAKh5DdrY
Dad    (2020-10-16 15:42:23)
Guesstimate for conan strain)</t>
        </r>
      </text>
    </comment>
    <comment ref="B104" authorId="0" shapeId="0" xr:uid="{00000000-0006-0000-0800-000018000000}">
      <text>
        <r>
          <rPr>
            <sz val="12"/>
            <color theme="1"/>
            <rFont val="Arial"/>
            <scheme val="minor"/>
          </rPr>
          <t>======
ID#AAAAKh5DdqM
Dad    (2020-10-16 15:42:23)
Trois strain</t>
        </r>
      </text>
    </comment>
    <comment ref="B105" authorId="0" shapeId="0" xr:uid="{00000000-0006-0000-0800-00001F000000}">
      <text>
        <r>
          <rPr>
            <sz val="12"/>
            <color theme="1"/>
            <rFont val="Arial"/>
            <scheme val="minor"/>
          </rPr>
          <t>======
ID#AAAAKh5Ddpg
Dad    (2020-10-16 15:42:23)
Probable equivalent to Wyeast 3522</t>
        </r>
      </text>
    </comment>
    <comment ref="B106" authorId="0" shapeId="0" xr:uid="{00000000-0006-0000-0800-000016000000}">
      <text>
        <r>
          <rPr>
            <sz val="12"/>
            <color theme="1"/>
            <rFont val="Arial"/>
            <scheme val="minor"/>
          </rPr>
          <t>======
ID#AAAAKh5DdqY
Dad    (2020-10-16 15:42:23)
Probable equivalent to Wyeast 1318</t>
        </r>
      </text>
    </comment>
    <comment ref="B107" authorId="0" shapeId="0" xr:uid="{00000000-0006-0000-0800-00000E000000}">
      <text>
        <r>
          <rPr>
            <sz val="12"/>
            <color theme="1"/>
            <rFont val="Arial"/>
            <scheme val="minor"/>
          </rPr>
          <t>======
ID#AAAAKh5Ddq8
Dad    (2020-10-16 15:42:23)
Probable equivalent to Wyeast 3711, diastaticus</t>
        </r>
      </text>
    </comment>
    <comment ref="B108" authorId="0" shapeId="0" xr:uid="{00000000-0006-0000-0800-00001D000000}">
      <text>
        <r>
          <rPr>
            <sz val="12"/>
            <color theme="1"/>
            <rFont val="Arial"/>
            <scheme val="minor"/>
          </rPr>
          <t>======
ID#AAAAKh5Ddpw
Dad    (2020-10-16 15:42:23)
Same strain as Wyeast 1272</t>
        </r>
      </text>
    </comment>
    <comment ref="B110" authorId="0" shapeId="0" xr:uid="{00000000-0006-0000-0800-000020000000}">
      <text>
        <r>
          <rPr>
            <sz val="12"/>
            <color theme="1"/>
            <rFont val="Arial"/>
            <scheme val="minor"/>
          </rPr>
          <t>======
ID#AAAAKh5DdpY
Dad    (2020-10-16 15:42:23)
Possible equivalent to Wyeast 3724</t>
        </r>
      </text>
    </comment>
    <comment ref="B111" authorId="0" shapeId="0" xr:uid="{00000000-0006-0000-0800-00000B000000}">
      <text>
        <r>
          <rPr>
            <sz val="12"/>
            <color theme="1"/>
            <rFont val="Arial"/>
            <scheme val="minor"/>
          </rPr>
          <t>======
ID#AAAAKh5DdrQ
Dad    (2020-10-16 15:42:23)
Possible equivalent to Wyeast 1762</t>
        </r>
      </text>
    </comment>
    <comment ref="B112" authorId="0" shapeId="0" xr:uid="{00000000-0006-0000-0800-000001000000}">
      <text>
        <r>
          <rPr>
            <sz val="12"/>
            <color theme="1"/>
            <rFont val="Arial"/>
            <scheme val="minor"/>
          </rPr>
          <t>======
ID#AAAAKh5Ddr4
Mick    (2020-10-16 15:42:23)
Copied from Wyeast 1968 as possible equivalent</t>
        </r>
      </text>
    </comment>
    <comment ref="B115" authorId="0" shapeId="0" xr:uid="{00000000-0006-0000-0800-000009000000}">
      <text>
        <r>
          <rPr>
            <sz val="12"/>
            <color theme="1"/>
            <rFont val="Arial"/>
            <scheme val="minor"/>
          </rPr>
          <t>======
ID#AAAAKh5DdrU
Mick    (2020-10-16 15:42:23)
Copied from Wyeast 1056 as possible equivalent</t>
        </r>
      </text>
    </comment>
    <comment ref="B116" authorId="0" shapeId="0" xr:uid="{00000000-0006-0000-0800-00000F000000}">
      <text>
        <r>
          <rPr>
            <sz val="12"/>
            <color theme="1"/>
            <rFont val="Arial"/>
            <scheme val="minor"/>
          </rPr>
          <t>======
ID#AAAAKh5DdrA
Mick    (2020-10-16 15:42:23)
Copied from Wyeast 1098 as possible equivalent</t>
        </r>
      </text>
    </comment>
    <comment ref="B117" authorId="0" shapeId="0" xr:uid="{00000000-0006-0000-0800-000005000000}">
      <text>
        <r>
          <rPr>
            <sz val="12"/>
            <color theme="1"/>
            <rFont val="Arial"/>
            <scheme val="minor"/>
          </rPr>
          <t>======
ID#AAAAKh5Ddrk
Mick    (2020-10-16 15:42:23)
Copied from Wyeast 3724 as possible equivalent</t>
        </r>
      </text>
    </comment>
    <comment ref="B118" authorId="0" shapeId="0" xr:uid="{00000000-0006-0000-0800-00000D000000}">
      <text>
        <r>
          <rPr>
            <sz val="12"/>
            <color theme="1"/>
            <rFont val="Arial"/>
            <scheme val="minor"/>
          </rPr>
          <t>======
ID#AAAAKh5DdrE
Mick    (2020-10-16 15:42:23)
Copied from WLP006 as possible equivalent</t>
        </r>
      </text>
    </comment>
    <comment ref="B119" authorId="0" shapeId="0" xr:uid="{00000000-0006-0000-0800-000008000000}">
      <text>
        <r>
          <rPr>
            <sz val="12"/>
            <color theme="1"/>
            <rFont val="Arial"/>
            <scheme val="minor"/>
          </rPr>
          <t>======
ID#AAAAKh5Ddrg
Mick    (2020-10-16 15:42:23)
Copied from Wyeast 3333 as possible equivalent</t>
        </r>
      </text>
    </comment>
    <comment ref="B120" authorId="0" shapeId="0" xr:uid="{00000000-0006-0000-0800-00001C000000}">
      <text>
        <r>
          <rPr>
            <sz val="12"/>
            <color theme="1"/>
            <rFont val="Arial"/>
            <scheme val="minor"/>
          </rPr>
          <t>======
ID#AAAAKh5Ddps
Mick    (2020-10-16 15:42:23)
Copied from Wyeast 2011 as possible equivalent</t>
        </r>
      </text>
    </comment>
    <comment ref="B121" authorId="0" shapeId="0" xr:uid="{00000000-0006-0000-0800-000013000000}">
      <text>
        <r>
          <rPr>
            <sz val="12"/>
            <color theme="1"/>
            <rFont val="Arial"/>
            <scheme val="minor"/>
          </rPr>
          <t>======
ID#AAAAKh5Ddqo
Mick    (2020-10-16 15:42:23)
Copied from Wyeast 1056 as possible equivalent</t>
        </r>
      </text>
    </comment>
    <comment ref="B122" authorId="0" shapeId="0" xr:uid="{00000000-0006-0000-0800-000025000000}">
      <text>
        <r>
          <rPr>
            <sz val="12"/>
            <color theme="1"/>
            <rFont val="Arial"/>
            <scheme val="minor"/>
          </rPr>
          <t>======
ID#AAAAP95Merk
Mick    (2020-10-16 15:42:23)
Copied from Wyeast 3724 as possible equivalent</t>
        </r>
      </text>
    </comment>
    <comment ref="B123" authorId="0" shapeId="0" xr:uid="{00000000-0006-0000-0800-000006000000}">
      <text>
        <r>
          <rPr>
            <sz val="12"/>
            <color theme="1"/>
            <rFont val="Arial"/>
            <scheme val="minor"/>
          </rPr>
          <t>======
ID#AAAAKh5Ddro
Mick    (2020-10-16 15:42:23)
Copied from Wyeast 2124 as possible equivalent</t>
        </r>
      </text>
    </comment>
  </commentList>
  <extLst>
    <ext xmlns:r="http://schemas.openxmlformats.org/officeDocument/2006/relationships" uri="GoogleSheetsCustomDataVersion1">
      <go:sheetsCustomData xmlns:go="http://customooxmlschemas.google.com/" r:id="rId1" roundtripDataSignature="AMtx7mhhzJkcD154w3I7TACD2zWYyFzUDQ=="/>
    </ext>
  </extLst>
</comments>
</file>

<file path=xl/sharedStrings.xml><?xml version="1.0" encoding="utf-8"?>
<sst xmlns="http://schemas.openxmlformats.org/spreadsheetml/2006/main" count="1432" uniqueCount="580">
  <si>
    <t>BEERMKR Recipe Builder Version: 1.5</t>
  </si>
  <si>
    <t>OG</t>
  </si>
  <si>
    <t>ºP</t>
  </si>
  <si>
    <t>PREDICTED EFFICIENCY</t>
  </si>
  <si>
    <t>Gallons</t>
  </si>
  <si>
    <t>FG</t>
  </si>
  <si>
    <t>WATER TO ADD (7300 ml max)</t>
  </si>
  <si>
    <t>ABV</t>
  </si>
  <si>
    <t>TARGET FINISH VOLUME (ML)</t>
  </si>
  <si>
    <t>IBU</t>
  </si>
  <si>
    <t>HOP ABSORPTION (ML/G)</t>
  </si>
  <si>
    <t>SRM</t>
  </si>
  <si>
    <t>GRAIN</t>
  </si>
  <si>
    <t>AMOUNT (G)</t>
  </si>
  <si>
    <t>Lbs</t>
  </si>
  <si>
    <t>%</t>
  </si>
  <si>
    <t>PPG</t>
  </si>
  <si>
    <t>Basic Attenuation</t>
  </si>
  <si>
    <t>Attenuation Affected by Mash Cond?</t>
  </si>
  <si>
    <t>Lovibond</t>
  </si>
  <si>
    <t>DP</t>
  </si>
  <si>
    <t>Points</t>
  </si>
  <si>
    <t>Weighted Fermentability</t>
  </si>
  <si>
    <t>SRM Contribution</t>
  </si>
  <si>
    <t>Water Absorbed (ml)</t>
  </si>
  <si>
    <t>OG Contribution</t>
  </si>
  <si>
    <t>FG Contribution</t>
  </si>
  <si>
    <t>Briess 2-Row</t>
  </si>
  <si>
    <t>Flaked Oats</t>
  </si>
  <si>
    <t>Flaked Wheat</t>
  </si>
  <si>
    <t>Weyermann Carafoam</t>
  </si>
  <si>
    <t>---Select Grain/Fermentable---</t>
  </si>
  <si>
    <t>Hops</t>
  </si>
  <si>
    <t>Amount (g)</t>
  </si>
  <si>
    <t>Time (Min)</t>
  </si>
  <si>
    <t>Alpha Acid Expected</t>
  </si>
  <si>
    <t>Alpha Acid Actual</t>
  </si>
  <si>
    <t>IBUs</t>
  </si>
  <si>
    <t>External Recipe Unit Converter</t>
  </si>
  <si>
    <t>Citra</t>
  </si>
  <si>
    <t>This recipe sheet accepts units in grams and milliters, so to use recipes that have been formulated on different sized systems with different units of measurement, use the cells below to convert the units into grams. If your recipe represents units in US gallons, pounds, and ounces, use the left set of cells. If your recipe uses liters, kilograms, and grams, use the right set of cells. Take the resulting "Scaled Grams" and enter them into the Amoung (g) column for the ingredient in columns A and B.</t>
  </si>
  <si>
    <t>Mosaic</t>
  </si>
  <si>
    <t>BRU-1</t>
  </si>
  <si>
    <t>---Select Hop---</t>
  </si>
  <si>
    <t>US Gallons</t>
  </si>
  <si>
    <t>Liters</t>
  </si>
  <si>
    <t>Pounds</t>
  </si>
  <si>
    <t>Kilograms</t>
  </si>
  <si>
    <t>Yeast</t>
  </si>
  <si>
    <t>Factor</t>
  </si>
  <si>
    <t>Ounces</t>
  </si>
  <si>
    <t>Grams</t>
  </si>
  <si>
    <t>Lallemand Voss Kveik</t>
  </si>
  <si>
    <t>Scaled Grams</t>
  </si>
  <si>
    <t>Strike Water Calculator</t>
  </si>
  <si>
    <t>Double Mash Calculator</t>
  </si>
  <si>
    <t>Using pre-heated water for your brew allows you to hit specific temperatures for your mash. BEERMKR's standard mash starts cool and warms up over a number of hours. This puts a bias on simple sugar conversion. If you would like more complex sugar in your mash, you can either use more caramel malts or use a strike water mash. Be aware that using a strike water mash will lower efficiency from 5% on low gravity beers to 20% on high gravity beers. For example if your predicted efficiency is 75%, using strike water will decrease the efficiency to 60%-71%.</t>
  </si>
  <si>
    <t>Double mashing allows you to effectively double the capacity of your BEERMKR to 3000g of malt. Double mashing is exactly what it sounds like - you'll mash twice! This allows you to extract more sugar from your malt than you normally could using the standard single mash method, resulting in beers above 11%! Use the calculator below to get the water and malt amounts for each mash. We recommend mixing all of your malt together and dividing the total weight of your malt by two:</t>
  </si>
  <si>
    <t>Temperature of your malt</t>
  </si>
  <si>
    <t>Target Mash Temperature</t>
  </si>
  <si>
    <t>Calculated BEERMKR Water Temperature</t>
  </si>
  <si>
    <t>First Mash Weight</t>
  </si>
  <si>
    <t>g</t>
  </si>
  <si>
    <t>Temp Loss when pouring in hot water</t>
  </si>
  <si>
    <t>First Mash Water</t>
  </si>
  <si>
    <t>ml</t>
  </si>
  <si>
    <t>Target stove temp</t>
  </si>
  <si>
    <t>Second Mash Weight</t>
  </si>
  <si>
    <t>Second Mash Water</t>
  </si>
  <si>
    <t>User Enters</t>
  </si>
  <si>
    <t>Grain Weight</t>
  </si>
  <si>
    <t>Temperature of grain ºC</t>
  </si>
  <si>
    <t>ºF</t>
  </si>
  <si>
    <t>Desired Mash Temp ºC</t>
  </si>
  <si>
    <t>Total water amount per the spreadsheet</t>
  </si>
  <si>
    <t>Calculated Strike Temp ºC</t>
  </si>
  <si>
    <t>We hold as constant or calculate</t>
  </si>
  <si>
    <t>constant</t>
  </si>
  <si>
    <t>ratio of grain to water</t>
  </si>
  <si>
    <t>0.41 / R</t>
  </si>
  <si>
    <t>T2-T1</t>
  </si>
  <si>
    <t>Strike Water Temperature Tw = (0.41 / R)(T2 – T1) + T2</t>
  </si>
  <si>
    <t>Wa = The amount of infusion water to add</t>
  </si>
  <si>
    <t>Wm = The total amount of water in the mash</t>
  </si>
  <si>
    <t>T1 = The initial mash temperature (temperature of dry grain for initial infusion)</t>
  </si>
  <si>
    <t>T2 = The target mash temperature</t>
  </si>
  <si>
    <t>Tw = the actual temperature of the infusion water</t>
  </si>
  <si>
    <t>G = The amount of grain in the mash</t>
  </si>
  <si>
    <t>R = The ratio of grain to water in the mash</t>
  </si>
  <si>
    <t>Cells in blue are editable. Cells in white should not be touched unless you want to change the calculations. The recipe worksheet is protected. To change the white cells, unlock it with the password "beermkr" without the ""</t>
  </si>
  <si>
    <t>Click a drop down to add ingredients.</t>
  </si>
  <si>
    <t>If you do not see the ingredient listed in the drop down menu, go to the GRAINLOOKUP, HOPLOOKUP, or YEASTLOOKUP tab and add it there. Be sure to enter all the attributes about that ingredient.</t>
  </si>
  <si>
    <t>Do not delete ingredients. To remove them from your recipe, delete the amounts only, and move the dropdown back up to "--- Select Grain/Fermentable---" or "---Select Hop---"</t>
  </si>
  <si>
    <t>BEERMKR achieves roughly 80% efficient mashes, it is not advised that you change this variable.</t>
  </si>
  <si>
    <t>The sheet calculates starting water volume automatically. Use this as the water to add to your BEERMKR.</t>
  </si>
  <si>
    <t>Target Finish Volume is the approximate amount left over in the Brew Tub. Recommended amount is 5200ml. This ensures the grains remain submerged during the brew and that there is enough water left over for yeast and hop additions</t>
  </si>
  <si>
    <t>If you take a manual gravity measurement and it is low, verify that your water level was correct. Low gravity is most likely due to grains not fully submerged in the brew tub.</t>
  </si>
  <si>
    <t>If you have fermentables, hops, or yeast you would like to use that are not listed, select the corresponding tab and add it to the bottom of the list. Be sure to add the key variables like attenuation, lovibond, and alpha acid</t>
  </si>
  <si>
    <t>This was built on top of Brew Cipher 6.0 by VikeMan.</t>
  </si>
  <si>
    <t>v1.3</t>
  </si>
  <si>
    <t>Added absorption values by grain type for more accurate water calculations</t>
  </si>
  <si>
    <t>Fixed bug with SRM calculation</t>
  </si>
  <si>
    <t>Added Tutorial Video</t>
  </si>
  <si>
    <t>Added External Recipe Unit Converter</t>
  </si>
  <si>
    <t>For a walkthrough on how to use this template, please visit this link:</t>
  </si>
  <si>
    <t>https://s3-us-west-1.amazonaws.com/www.beermkr.app/image+hosting/videos/BEERMKR_recipe_builder_template.mp4</t>
  </si>
  <si>
    <t>Grain</t>
  </si>
  <si>
    <t>Extraction affected by Mash Efficiency?</t>
  </si>
  <si>
    <r>
      <rPr>
        <sz val="10"/>
        <color theme="1"/>
        <rFont val="Arial"/>
        <family val="2"/>
      </rPr>
      <t>pH Type (</t>
    </r>
    <r>
      <rPr>
        <b/>
        <sz val="12"/>
        <color theme="1"/>
        <rFont val="Arial"/>
        <family val="2"/>
      </rPr>
      <t>B</t>
    </r>
    <r>
      <rPr>
        <sz val="10"/>
        <color theme="1"/>
        <rFont val="Arial"/>
        <family val="2"/>
      </rPr>
      <t xml:space="preserve">ase, </t>
    </r>
    <r>
      <rPr>
        <b/>
        <sz val="12"/>
        <color theme="1"/>
        <rFont val="Arial"/>
        <family val="2"/>
      </rPr>
      <t>W</t>
    </r>
    <r>
      <rPr>
        <sz val="10"/>
        <color theme="1"/>
        <rFont val="Arial"/>
        <family val="2"/>
      </rPr>
      <t xml:space="preserve">heat, </t>
    </r>
    <r>
      <rPr>
        <b/>
        <sz val="12"/>
        <color theme="1"/>
        <rFont val="Arial"/>
        <family val="2"/>
      </rPr>
      <t>C</t>
    </r>
    <r>
      <rPr>
        <sz val="10"/>
        <color theme="1"/>
        <rFont val="Arial"/>
        <family val="2"/>
      </rPr>
      <t xml:space="preserve">rystal, </t>
    </r>
    <r>
      <rPr>
        <b/>
        <sz val="12"/>
        <color theme="1"/>
        <rFont val="Arial"/>
        <family val="2"/>
      </rPr>
      <t>T</t>
    </r>
    <r>
      <rPr>
        <sz val="10"/>
        <color theme="1"/>
        <rFont val="Arial"/>
        <family val="2"/>
      </rPr>
      <t xml:space="preserve">oasted, </t>
    </r>
    <r>
      <rPr>
        <b/>
        <sz val="12"/>
        <color theme="1"/>
        <rFont val="Arial"/>
        <family val="2"/>
      </rPr>
      <t>R</t>
    </r>
    <r>
      <rPr>
        <sz val="10"/>
        <color theme="1"/>
        <rFont val="Arial"/>
        <family val="2"/>
      </rPr>
      <t xml:space="preserve">oasted, or </t>
    </r>
    <r>
      <rPr>
        <b/>
        <sz val="12"/>
        <color theme="1"/>
        <rFont val="Arial"/>
        <family val="2"/>
      </rPr>
      <t>0</t>
    </r>
    <r>
      <rPr>
        <sz val="10"/>
        <color theme="1"/>
        <rFont val="Arial"/>
        <family val="2"/>
      </rPr>
      <t xml:space="preserve"> for non mashable ingredients)</t>
    </r>
  </si>
  <si>
    <t>Dissolved Gallons per Pound for non mashed/non steeped ingredients</t>
  </si>
  <si>
    <t>Absorption (ml/g)</t>
  </si>
  <si>
    <t>n</t>
  </si>
  <si>
    <t>NA</t>
  </si>
  <si>
    <t>Acid Malt</t>
  </si>
  <si>
    <t>y</t>
  </si>
  <si>
    <t>B</t>
  </si>
  <si>
    <t>Agave Syrup</t>
  </si>
  <si>
    <t>Amber (generic)</t>
  </si>
  <si>
    <t>T</t>
  </si>
  <si>
    <t>American Brewer's Two-Row</t>
  </si>
  <si>
    <t>Apple Juice</t>
  </si>
  <si>
    <t>Asian Dark Sugar Blocks</t>
  </si>
  <si>
    <t>Bairds Carastan 30/37</t>
  </si>
  <si>
    <t>C</t>
  </si>
  <si>
    <t>Bairds Light Carastan - 13-17L</t>
  </si>
  <si>
    <t>Belgian Aromatic</t>
  </si>
  <si>
    <t>Belgian Pilsner</t>
  </si>
  <si>
    <t>Best Malz Belgian Pils</t>
  </si>
  <si>
    <t>Best Malz Red X</t>
  </si>
  <si>
    <t>Biscuit (generic)</t>
  </si>
  <si>
    <t>Black Patent</t>
  </si>
  <si>
    <t>R</t>
  </si>
  <si>
    <t>Briess 6-Row</t>
  </si>
  <si>
    <t>Briess Aromatic</t>
  </si>
  <si>
    <t>Briess Black Barley</t>
  </si>
  <si>
    <t>Briess Black Malt</t>
  </si>
  <si>
    <t>Briess Carabrown</t>
  </si>
  <si>
    <t>Briess Caramel 10</t>
  </si>
  <si>
    <t>Briess Caramel 120</t>
  </si>
  <si>
    <t>Briess Caramel 150</t>
  </si>
  <si>
    <t>Briess Caramel 20</t>
  </si>
  <si>
    <t>Briess Caramel 40</t>
  </si>
  <si>
    <t>Briess Caramel 60</t>
  </si>
  <si>
    <t>Briess Caramel 80</t>
  </si>
  <si>
    <t>Briess Caramel 90</t>
  </si>
  <si>
    <t>Briess Carapils</t>
  </si>
  <si>
    <t>Briess Chocolate (350)</t>
  </si>
  <si>
    <t>Briess Dark Chocolate</t>
  </si>
  <si>
    <t>Briess Extra Special</t>
  </si>
  <si>
    <t>Briess Goldpils Vienna</t>
  </si>
  <si>
    <t>Briess Malt Gems Pilsen</t>
  </si>
  <si>
    <t>Briess Midnight Wheat</t>
  </si>
  <si>
    <t>Briess Munich 10L</t>
  </si>
  <si>
    <t>Briess Pale Ale</t>
  </si>
  <si>
    <t>Briess Red Wheat</t>
  </si>
  <si>
    <t>W</t>
  </si>
  <si>
    <t>Briess Roasted Barley</t>
  </si>
  <si>
    <t>Briess Special Roast</t>
  </si>
  <si>
    <t>Briess Victory</t>
  </si>
  <si>
    <t>Briess White Wheat Malt</t>
  </si>
  <si>
    <t>British Crystal Malt - 15L</t>
  </si>
  <si>
    <t>British Dark Crystal 75/85L</t>
  </si>
  <si>
    <t>Brown (generic)</t>
  </si>
  <si>
    <t>Brown Sugar, Light</t>
  </si>
  <si>
    <t>Brown Sugar,Dark</t>
  </si>
  <si>
    <t>Brumalt</t>
  </si>
  <si>
    <t>Candi Sugar, Dark Rock</t>
  </si>
  <si>
    <t>Candi Sugar, Light Rock</t>
  </si>
  <si>
    <t>Candi Syrup, D180</t>
  </si>
  <si>
    <t>Candi Syrup, D240</t>
  </si>
  <si>
    <t>Candi Syrup, D45</t>
  </si>
  <si>
    <t>Candi Syrup, D90</t>
  </si>
  <si>
    <t>Candi Syrup, Golden ("D5")</t>
  </si>
  <si>
    <t>Candi Syrup, Simplicity ("D1")</t>
  </si>
  <si>
    <t>Candy Cane</t>
  </si>
  <si>
    <t>CaraAmber</t>
  </si>
  <si>
    <t>Carahells</t>
  </si>
  <si>
    <t>Caramelized Sugar, Dark (Wet Method)</t>
  </si>
  <si>
    <t>CaraVienne</t>
  </si>
  <si>
    <t>Cargill Caramel 20</t>
  </si>
  <si>
    <t>Cargill Caramel 60</t>
  </si>
  <si>
    <t>Corn Sugar (Dextrose)</t>
  </si>
  <si>
    <t>Corn Syrup</t>
  </si>
  <si>
    <t>Crisp Amber</t>
  </si>
  <si>
    <t>Crisp Black Malt, 550L</t>
  </si>
  <si>
    <t>Crisp Brown Malt</t>
  </si>
  <si>
    <t>Crisp Chocolate, 412L</t>
  </si>
  <si>
    <t>Crisp Chocolate, 600L</t>
  </si>
  <si>
    <t>Crisp Crystal 120</t>
  </si>
  <si>
    <t>Crisp Dextrin</t>
  </si>
  <si>
    <t>Crisp Maris Otter</t>
  </si>
  <si>
    <t>Dememera Sugar</t>
  </si>
  <si>
    <t>Dingemans Aromatic</t>
  </si>
  <si>
    <t>DME, Amber, Muntons</t>
  </si>
  <si>
    <t>DME, Bavarian Wheat, Briess</t>
  </si>
  <si>
    <t>DME, Dark, Muntons</t>
  </si>
  <si>
    <t>DME, Extra Dark, Muntons</t>
  </si>
  <si>
    <t>DME, Extra Light, Muntons</t>
  </si>
  <si>
    <t>DME, Light, Muntons</t>
  </si>
  <si>
    <t>DME, Pilsen Light, Briess</t>
  </si>
  <si>
    <t>DME, Sparkling Amber, Briess</t>
  </si>
  <si>
    <t>DME, Traditional Dark, Briess</t>
  </si>
  <si>
    <t>DME, Wheat, Muntons</t>
  </si>
  <si>
    <t>DME. Golden Light, Briess</t>
  </si>
  <si>
    <t>Extra Dark Crystal, UK (160L)</t>
  </si>
  <si>
    <t>Fawcett Dark Crystal Malt - 85L</t>
  </si>
  <si>
    <t>Fawcett Pale Chocolate</t>
  </si>
  <si>
    <t>Flaked Barley</t>
  </si>
  <si>
    <t>Flaked Corn</t>
  </si>
  <si>
    <t>Flaked Rice</t>
  </si>
  <si>
    <t>Flaked Rye</t>
  </si>
  <si>
    <t>Flaked Spelt</t>
  </si>
  <si>
    <t>Franco Belges Munich Light</t>
  </si>
  <si>
    <t>Gambrinus Honey</t>
  </si>
  <si>
    <t>Gambrinus Munich</t>
  </si>
  <si>
    <t>German Pils</t>
  </si>
  <si>
    <t>Grafschafter Goldsaft</t>
  </si>
  <si>
    <t xml:space="preserve">Grafschafter Karamell </t>
  </si>
  <si>
    <t>Grapefruit Juice Powder</t>
  </si>
  <si>
    <t>na</t>
  </si>
  <si>
    <t>Great Western White Wheat Malt</t>
  </si>
  <si>
    <t>Honey</t>
  </si>
  <si>
    <t>Honey Malt</t>
  </si>
  <si>
    <t>Invert Sugar</t>
  </si>
  <si>
    <t>Invert Sugar Syrup #2</t>
  </si>
  <si>
    <t>Juice, Apple</t>
  </si>
  <si>
    <t>Juice, Orange</t>
  </si>
  <si>
    <t>Juice, Lime</t>
  </si>
  <si>
    <t>Juniper</t>
  </si>
  <si>
    <t>Kiwi</t>
  </si>
  <si>
    <t>Lactose</t>
  </si>
  <si>
    <t>Lemon Juice Powder</t>
  </si>
  <si>
    <t>Lime Juice Powder</t>
  </si>
  <si>
    <t>LME, Amber, Maillard Malts</t>
  </si>
  <si>
    <t>LME, Dark, Maillard Malts</t>
  </si>
  <si>
    <t>LME, Gold, Maillard Malts</t>
  </si>
  <si>
    <t>LME, Golden Light</t>
  </si>
  <si>
    <t>LME, Maris Otter, Maillard Malts</t>
  </si>
  <si>
    <t>LME, Pilsen, Maillard Malts</t>
  </si>
  <si>
    <t>LME, Rye, Maillard Malts</t>
  </si>
  <si>
    <t>LME, Sorghum, Maillard Malts</t>
  </si>
  <si>
    <t>LME, Wheat, Maillard Malts</t>
  </si>
  <si>
    <t>Lyle's Black Treacle</t>
  </si>
  <si>
    <t>Lyle's Golden Syrup</t>
  </si>
  <si>
    <t>Malted Oats</t>
  </si>
  <si>
    <t>Maltodextrin</t>
  </si>
  <si>
    <t>Mango</t>
  </si>
  <si>
    <t>Maple Syrup</t>
  </si>
  <si>
    <t>Maris Otter (generic)</t>
  </si>
  <si>
    <t>Mecca Grade Gateway (Wind)</t>
  </si>
  <si>
    <t>N/A</t>
  </si>
  <si>
    <t>Mecca Grade Lamonta (Pale)</t>
  </si>
  <si>
    <t>Mecca Grade Metolius (Munich)</t>
  </si>
  <si>
    <t>Mecca Grade Opal 22</t>
  </si>
  <si>
    <t>Mecca Grade Opal 44</t>
  </si>
  <si>
    <t>Mecca Grade Pelton (Pils)</t>
  </si>
  <si>
    <t>Mecca Grade Rimrock (Vienna Rye)</t>
  </si>
  <si>
    <t>Mecca Grade Shaniko (Wheat)</t>
  </si>
  <si>
    <t>Mecca Grade Vanora (Vienna)</t>
  </si>
  <si>
    <t>Mecca Grade Wickiup (Red Wheat)</t>
  </si>
  <si>
    <t>Melanoidin (20L)</t>
  </si>
  <si>
    <t>MFB Chocolate (340)</t>
  </si>
  <si>
    <t>Mild (generic)</t>
  </si>
  <si>
    <t>Millet Malt, Pale</t>
  </si>
  <si>
    <t>Millet Malt, Vienna</t>
  </si>
  <si>
    <t>Millet Malt, Munich</t>
  </si>
  <si>
    <t>Millet Malt, Caramunich</t>
  </si>
  <si>
    <t>Millet Malt, Goldfinch</t>
  </si>
  <si>
    <t>Molasses, Blackstrap</t>
  </si>
  <si>
    <t>Molasses, Dark</t>
  </si>
  <si>
    <t>Molasses, Light</t>
  </si>
  <si>
    <t>Molasses, Medium</t>
  </si>
  <si>
    <t>Munich (20L)</t>
  </si>
  <si>
    <t>Munich (generic)</t>
  </si>
  <si>
    <t>Muntons Maris Otter</t>
  </si>
  <si>
    <t>Pale Ale (generic)</t>
  </si>
  <si>
    <t>Pale Malt, Great Western</t>
  </si>
  <si>
    <t>Pearl Malt</t>
  </si>
  <si>
    <t>Pilsen Malt, Briess</t>
  </si>
  <si>
    <t>Rahr Pale Ale</t>
  </si>
  <si>
    <t>Rahr Pils</t>
  </si>
  <si>
    <t>Raw Wheat</t>
  </si>
  <si>
    <t>Rice Extract Syrup</t>
  </si>
  <si>
    <t>Rice, Pre-Gelatinized</t>
  </si>
  <si>
    <t>Roasted Barley (English, 500L)</t>
  </si>
  <si>
    <t>Rye Malt</t>
  </si>
  <si>
    <t>Schill Munich (9L)</t>
  </si>
  <si>
    <t>Simpsons Black</t>
  </si>
  <si>
    <t>Simpsons Caramalt</t>
  </si>
  <si>
    <t>Simpsons Chocolate (430)</t>
  </si>
  <si>
    <t>Simpsons Crystal Light</t>
  </si>
  <si>
    <t>Simpsons Dark Crystal Malt - 70-80L</t>
  </si>
  <si>
    <t>Simpsons Double Roasted Crystal</t>
  </si>
  <si>
    <t>Simpsons Golden Promise</t>
  </si>
  <si>
    <t>Simpsons Medium Crystal (55L)</t>
  </si>
  <si>
    <t>Smoked Malt, Briess Cherry Wood</t>
  </si>
  <si>
    <t>Smoked Malt, German</t>
  </si>
  <si>
    <t>Special B</t>
  </si>
  <si>
    <t>Strawberries</t>
  </si>
  <si>
    <t>Sucrose (Table Sugar)</t>
  </si>
  <si>
    <t>Torrified Wheat</t>
  </si>
  <si>
    <t>Turbinado</t>
  </si>
  <si>
    <t>UK Pilsner</t>
  </si>
  <si>
    <t>Vienna (generic)</t>
  </si>
  <si>
    <t>Weyermann Caraaroma</t>
  </si>
  <si>
    <t>Weyermann Carafa I</t>
  </si>
  <si>
    <t>Weyermann Carafa I Special</t>
  </si>
  <si>
    <t>Weyermann Carafa II</t>
  </si>
  <si>
    <t>Weyermann Carafa II Special</t>
  </si>
  <si>
    <t>Weyermann Carafa III</t>
  </si>
  <si>
    <t>Weyermann Carafa III Special</t>
  </si>
  <si>
    <t>Weyermann Caramunich I</t>
  </si>
  <si>
    <t>Weyermann Caramunich II</t>
  </si>
  <si>
    <t>Weyermann Caramunich III</t>
  </si>
  <si>
    <t>Weyermann CaraRed</t>
  </si>
  <si>
    <t>Weyermann Dark Wheat</t>
  </si>
  <si>
    <t>Weyermann Floor Malted Pils</t>
  </si>
  <si>
    <t>Weyermann Melanoidin</t>
  </si>
  <si>
    <t>Weyermann Munich I</t>
  </si>
  <si>
    <t>Weyermann Munich II</t>
  </si>
  <si>
    <t xml:space="preserve">Weyermann Pale Wheat </t>
  </si>
  <si>
    <t>Weyermann Pilsner</t>
  </si>
  <si>
    <t>Weyermann Vienna</t>
  </si>
  <si>
    <t>Wheat Dry Extract</t>
  </si>
  <si>
    <t>Wheat Malt (generic)</t>
  </si>
  <si>
    <t>Boil</t>
  </si>
  <si>
    <t>Origin</t>
  </si>
  <si>
    <t>al Gravi</t>
  </si>
  <si>
    <t>ty</t>
  </si>
  <si>
    <t>Time</t>
  </si>
  <si>
    <t>(min)</t>
  </si>
  <si>
    <t>Dry Hop</t>
  </si>
  <si>
    <t>Steam hops are approximately equal to 1 1.070 OG utilization</t>
  </si>
  <si>
    <t>Hop</t>
  </si>
  <si>
    <t>Default Alpha Acid %</t>
  </si>
  <si>
    <t>Admiral</t>
  </si>
  <si>
    <t>Ahtanum</t>
  </si>
  <si>
    <t>Altus</t>
  </si>
  <si>
    <t>Amarillo</t>
  </si>
  <si>
    <t>Apollo</t>
  </si>
  <si>
    <t>Azacca</t>
  </si>
  <si>
    <t>Bramling Cross</t>
  </si>
  <si>
    <t>Bravo</t>
  </si>
  <si>
    <t>Brewers Gold</t>
  </si>
  <si>
    <t>Calypso</t>
  </si>
  <si>
    <t>Cascade</t>
  </si>
  <si>
    <t>Cascade (CO2 Extr Res)</t>
  </si>
  <si>
    <t>Cascade (Cryo Debitter)</t>
  </si>
  <si>
    <t>Cascade (Cryo LuluLN2)</t>
  </si>
  <si>
    <t>Centennial</t>
  </si>
  <si>
    <t>Challenger,UK</t>
  </si>
  <si>
    <t>Chinook</t>
  </si>
  <si>
    <t>Chinook (CO2 Extr Res)</t>
  </si>
  <si>
    <t>Citra (Cryo Debittered)</t>
  </si>
  <si>
    <t>Citra (Cryo LuluLN2)</t>
  </si>
  <si>
    <t>Cluster</t>
  </si>
  <si>
    <t>Columbus</t>
  </si>
  <si>
    <t>Columbus (Cryo LuluLN2)</t>
  </si>
  <si>
    <t>Comet</t>
  </si>
  <si>
    <t>Crystal</t>
  </si>
  <si>
    <t>CTZ (CO2 Extr Res)</t>
  </si>
  <si>
    <t>Ekuanot</t>
  </si>
  <si>
    <t>Ekuanot (Cryo Debitter)</t>
  </si>
  <si>
    <t>Ekuanot (Cryo LuluLN2)</t>
  </si>
  <si>
    <t>El Dorado</t>
  </si>
  <si>
    <t>Eureka!</t>
  </si>
  <si>
    <t>Falconer's Flight</t>
  </si>
  <si>
    <t>Falconer's Flight 7Cs</t>
  </si>
  <si>
    <t>First Gold</t>
  </si>
  <si>
    <t>Fuggle, UK</t>
  </si>
  <si>
    <t>Fuggle, US</t>
  </si>
  <si>
    <t>Galaxy</t>
  </si>
  <si>
    <t>Galena</t>
  </si>
  <si>
    <t>Glacier</t>
  </si>
  <si>
    <t>Goldings, US</t>
  </si>
  <si>
    <t>Green Bullet, NZ</t>
  </si>
  <si>
    <t>Hallertau, German</t>
  </si>
  <si>
    <t>HBC 682 (CO2 Extr Res)</t>
  </si>
  <si>
    <t>HBC-438</t>
  </si>
  <si>
    <t>Helga, Au</t>
  </si>
  <si>
    <t>Herkules</t>
  </si>
  <si>
    <t>Idaho 7</t>
  </si>
  <si>
    <t>New Hop</t>
  </si>
  <si>
    <t>Hersbrucker, German</t>
  </si>
  <si>
    <t>Horizon</t>
  </si>
  <si>
    <t>Hull Melon</t>
  </si>
  <si>
    <t>Jarrylo</t>
  </si>
  <si>
    <t>Kent Goldings, UK</t>
  </si>
  <si>
    <t>Legacy</t>
  </si>
  <si>
    <t>Lemondrop</t>
  </si>
  <si>
    <t>Liberty</t>
  </si>
  <si>
    <t>Loral (Cryo Debittered)</t>
  </si>
  <si>
    <t>Loral (Cryo LuluLN2)</t>
  </si>
  <si>
    <t>Lotus</t>
  </si>
  <si>
    <t>Magnum Pellets, GR</t>
  </si>
  <si>
    <t>Magnum, US</t>
  </si>
  <si>
    <t>Meridian</t>
  </si>
  <si>
    <t>Millennium</t>
  </si>
  <si>
    <t>Mosaic (CO2 Extract Res)</t>
  </si>
  <si>
    <t>Mosaic (Cryo Debitter)</t>
  </si>
  <si>
    <t>Mosaic (Cryo LuluLN2)</t>
  </si>
  <si>
    <t>Motueka, NZ</t>
  </si>
  <si>
    <t>Mt. Hood</t>
  </si>
  <si>
    <t>Nelson Sauvin, NZ</t>
  </si>
  <si>
    <t>Newport</t>
  </si>
  <si>
    <t>Northdown</t>
  </si>
  <si>
    <t>Northern Brewer</t>
  </si>
  <si>
    <t>Nugget</t>
  </si>
  <si>
    <t>Opal, GR</t>
  </si>
  <si>
    <t>Pacific Gem, NZ</t>
  </si>
  <si>
    <t>Pacific Jade, NZ</t>
  </si>
  <si>
    <t>Pacifica, NZ</t>
  </si>
  <si>
    <t>Palisade</t>
  </si>
  <si>
    <t>Perle, GR</t>
  </si>
  <si>
    <t>Perle, US</t>
  </si>
  <si>
    <t>Polaris</t>
  </si>
  <si>
    <t>Pride of Ringwood, Au</t>
  </si>
  <si>
    <t>Progress</t>
  </si>
  <si>
    <t>Rakau</t>
  </si>
  <si>
    <t>Saaz, Czech</t>
  </si>
  <si>
    <t>Saaz, US</t>
  </si>
  <si>
    <t>Santium</t>
  </si>
  <si>
    <t>Saphir, German</t>
  </si>
  <si>
    <t>Select, GR</t>
  </si>
  <si>
    <t>Simcoe</t>
  </si>
  <si>
    <t>Simcoe (CO2 Extr Res)</t>
  </si>
  <si>
    <t>Simcoe (Cryo Debitter)</t>
  </si>
  <si>
    <t>Simcoe (Cryo LuluLN2)</t>
  </si>
  <si>
    <t>Sorachi Ace</t>
  </si>
  <si>
    <t>Spalt, German</t>
  </si>
  <si>
    <t>Stella, Au</t>
  </si>
  <si>
    <t>Sterling, US</t>
  </si>
  <si>
    <t>Strisselspalt</t>
  </si>
  <si>
    <t>Styrian Aurora</t>
  </si>
  <si>
    <t>Styrian Bobek</t>
  </si>
  <si>
    <t>Styrian Golding</t>
  </si>
  <si>
    <t>Summit</t>
  </si>
  <si>
    <t>Super Alpha, NZ</t>
  </si>
  <si>
    <t>Super Pride, Au</t>
  </si>
  <si>
    <t>Target, UK</t>
  </si>
  <si>
    <t>Tettnang, German</t>
  </si>
  <si>
    <t>Topaz</t>
  </si>
  <si>
    <t>Tradition</t>
  </si>
  <si>
    <t>Trident</t>
  </si>
  <si>
    <t>Vanguard</t>
  </si>
  <si>
    <t>Waimea</t>
  </si>
  <si>
    <t>Wakatu</t>
  </si>
  <si>
    <t>Warrior</t>
  </si>
  <si>
    <t>Warrior (CO2 Extr Res)</t>
  </si>
  <si>
    <t>Whitbread Goldings</t>
  </si>
  <si>
    <t>Willamette</t>
  </si>
  <si>
    <t>Zythos</t>
  </si>
  <si>
    <t>Yeast Strain</t>
  </si>
  <si>
    <t>Attenuation</t>
  </si>
  <si>
    <t>Type</t>
  </si>
  <si>
    <t>Wyeast 1007 - German Ale</t>
  </si>
  <si>
    <t>A</t>
  </si>
  <si>
    <t>Wyeast 1010 - American Wheat</t>
  </si>
  <si>
    <t>Wyeast 1028 - London Ale</t>
  </si>
  <si>
    <t>Wyeast 1056 - American Ale</t>
  </si>
  <si>
    <t>Wyeast 1084 - Irish Ale</t>
  </si>
  <si>
    <t>Wyeast 1098 - British Ale</t>
  </si>
  <si>
    <t>Wyeast 1099 - Whitbread Ale</t>
  </si>
  <si>
    <t>Wyeast 1187 - Ringwood Ale</t>
  </si>
  <si>
    <t>Wyeast 1214 - Belgian Abbey</t>
  </si>
  <si>
    <t>Wyeast 1272 - American Ale II</t>
  </si>
  <si>
    <t>Wyeast 1275 - Thames Valley Ale</t>
  </si>
  <si>
    <t>Wyeast 1318 - London Ale III</t>
  </si>
  <si>
    <t>Wyeast 1332 - Northwest Ale</t>
  </si>
  <si>
    <t>Wyeast 1335 - British Ale II</t>
  </si>
  <si>
    <t>Wyeast 1388 - Belgian Strong Ale</t>
  </si>
  <si>
    <t>Wyeast 1450 - Denny's Favorite 50</t>
  </si>
  <si>
    <t>Wyeast 1469 - West Yorkshire Ale</t>
  </si>
  <si>
    <t>Wyeast 1728 - Scottish Ale</t>
  </si>
  <si>
    <t>Wyeast 1762 - Belgian Abbey II</t>
  </si>
  <si>
    <t>Wyeast 1764 - Pacman</t>
  </si>
  <si>
    <t>Wyeast 1968 - London ESB Ale</t>
  </si>
  <si>
    <t>Wyeast 2000 - Budvar Lager</t>
  </si>
  <si>
    <t>L</t>
  </si>
  <si>
    <t>Wyeast 2001 - Urquell Lager</t>
  </si>
  <si>
    <t>Wyeast 2007 - Pilsen Lager</t>
  </si>
  <si>
    <t>Wyeast 2035 - American Lager</t>
  </si>
  <si>
    <t>Wyeast 2042 - Danish Lager</t>
  </si>
  <si>
    <t>Wyeast 2112 - California Lager</t>
  </si>
  <si>
    <t>H</t>
  </si>
  <si>
    <t>Wyeast 2124 - Bohemian Lager</t>
  </si>
  <si>
    <t>Wyeast 2206 - Bavarian Lager</t>
  </si>
  <si>
    <t>Wyeast 2247 - European Lager</t>
  </si>
  <si>
    <t>Wyeast 2278 - Czech Pils</t>
  </si>
  <si>
    <t>Wyeast 2308 - Munich Lager</t>
  </si>
  <si>
    <t>Wyeast 2352 - Munich Lager II</t>
  </si>
  <si>
    <t>Wyeast 2565 - Kolsch</t>
  </si>
  <si>
    <t>Wyeast 2575 - Kolsch II</t>
  </si>
  <si>
    <t>Wyeast 3068 - Weihenstephan Weizen</t>
  </si>
  <si>
    <t>Wyeast 3333 - German Wheat</t>
  </si>
  <si>
    <t>Wyeast 3463 - Forbidden Fruit</t>
  </si>
  <si>
    <t>Wyeast 3522 - Belgian Ardennes</t>
  </si>
  <si>
    <t>Wyeast 3538 - Leuven Pale Ale</t>
  </si>
  <si>
    <t>Wyeast 3638 - Bavarian Wheat</t>
  </si>
  <si>
    <t>Wyeast 3711 - French Saison</t>
  </si>
  <si>
    <t>Wyeast 3724 - Belgian Saison</t>
  </si>
  <si>
    <t>Wyeast 3725 - Bier de Garde</t>
  </si>
  <si>
    <t>Wyeast 3726 - Farmhouse Ale</t>
  </si>
  <si>
    <t>Wyeast 3787 - Trappist High Gravity</t>
  </si>
  <si>
    <t>Wyeast 3942 - Belgian Wheat</t>
  </si>
  <si>
    <t>Wyeast 3944 - Belgian Witbeer</t>
  </si>
  <si>
    <t>Wyeast 5112 - Brettanomyces brux</t>
  </si>
  <si>
    <t>Wyeast 5151 - Brett Claussenii</t>
  </si>
  <si>
    <t>Wyeast 5526 - Brettanomyces Lambicus</t>
  </si>
  <si>
    <t>WLP001 - California Ale</t>
  </si>
  <si>
    <t>WLP002 - English Ale</t>
  </si>
  <si>
    <t>WLP003 - German Ale II</t>
  </si>
  <si>
    <t>WLP004 - Irish Ale</t>
  </si>
  <si>
    <t>WLP005 - British Ale</t>
  </si>
  <si>
    <t>WLP006 - Bedford British Ale</t>
  </si>
  <si>
    <t>WLP007 - Dry English Ale</t>
  </si>
  <si>
    <t>WLP008 - East Coast Ale</t>
  </si>
  <si>
    <t>WLP009 - Australian Ale</t>
  </si>
  <si>
    <t>WLP013 - London Ale</t>
  </si>
  <si>
    <t>WLP023 - Burton Ale</t>
  </si>
  <si>
    <t>WLP025 - Southwold Ale</t>
  </si>
  <si>
    <t>WLP028 - Edinburgh Scottish Ale</t>
  </si>
  <si>
    <t>WLP029 - German Ale/Kolsch</t>
  </si>
  <si>
    <t>WLP036 - Dusseldorf Alt</t>
  </si>
  <si>
    <t>WLP039 - East Midlands Ale</t>
  </si>
  <si>
    <t>WLP051 - California Ale V</t>
  </si>
  <si>
    <t>WLP300 - Hefeweizen</t>
  </si>
  <si>
    <t>WLP320 - American Hefeweizen</t>
  </si>
  <si>
    <t>WLP351 - Bavarian Weizen</t>
  </si>
  <si>
    <t>WLP380 - Hefeweizen IV</t>
  </si>
  <si>
    <t>WLP400 - Belgian Wit</t>
  </si>
  <si>
    <t>WLP410 - Belgian Wit II</t>
  </si>
  <si>
    <t>WLP500 - Trappist Ale</t>
  </si>
  <si>
    <t>WLP530 - Abbey Ale</t>
  </si>
  <si>
    <t>WLP540 - Abbey Ale IV</t>
  </si>
  <si>
    <t>WLP550 - Belgian Ale</t>
  </si>
  <si>
    <t>WLP565 - Belgian Saison I</t>
  </si>
  <si>
    <t>WLP570 - Belgian Golden Ale</t>
  </si>
  <si>
    <t>WLP575 - Belgian Style Ale Yeast Blend</t>
  </si>
  <si>
    <t>WLP603 - Torulaspora delbrueckii</t>
  </si>
  <si>
    <t>WLP644 - Brett Brux var Trois</t>
  </si>
  <si>
    <t>WLP800 - Pilsner Lager</t>
  </si>
  <si>
    <t>WLP810 - San Francisco Lager</t>
  </si>
  <si>
    <t>WLP820 - Octoberfest/Märzen</t>
  </si>
  <si>
    <t>WLP830 - German Lager</t>
  </si>
  <si>
    <t>WLP838 - S. German Lager</t>
  </si>
  <si>
    <t>WLP840 - American Lager</t>
  </si>
  <si>
    <t>WLP920 - Old Bavarian Lager</t>
  </si>
  <si>
    <t>ECY08 - Saison Brasserie Blend</t>
  </si>
  <si>
    <t>BKY0C3 - Cantillon Iris 07 Brett B 3</t>
  </si>
  <si>
    <t>EOS01 - Carol House Blend</t>
  </si>
  <si>
    <t>EOS02 - ECY24 nanus + JY87 Chateux</t>
  </si>
  <si>
    <t>EOS03 - ECY24 nanus + EOS01 Carol</t>
  </si>
  <si>
    <t>Yeast Bay Sigmund's Voss Kveik</t>
  </si>
  <si>
    <t>Coopers Ale (Dry)</t>
  </si>
  <si>
    <t>Danstar Munich (Dry)</t>
  </si>
  <si>
    <t>Danstar Munich Classic (Dry)</t>
  </si>
  <si>
    <t>Danstar Nottingham (Dry)</t>
  </si>
  <si>
    <t>Danstar Windsor (Dry)</t>
  </si>
  <si>
    <t>Imperial A04 - Barbarian</t>
  </si>
  <si>
    <t>Imperial A20 - Citrus</t>
  </si>
  <si>
    <t>Imperial B45 - Gnome</t>
  </si>
  <si>
    <t>Imperial A38 - Juice</t>
  </si>
  <si>
    <t>Imperial B64 - Napoleon</t>
  </si>
  <si>
    <t>Lallemand BRY-97</t>
  </si>
  <si>
    <t>Mangrove Jack's M27-Belgian Ale (Dry)</t>
  </si>
  <si>
    <t>Mangrove Jack's-M41 (Belgian Ale, Dry)</t>
  </si>
  <si>
    <t>Muntons Ale (Dry)</t>
  </si>
  <si>
    <t>Cellar Science Germany</t>
  </si>
  <si>
    <t>Cellar Science Berlin</t>
  </si>
  <si>
    <t>Safale US-05 (Dry)</t>
  </si>
  <si>
    <t>Safale S-04 (Dry)</t>
  </si>
  <si>
    <t>Safbew T-58 (Dry)</t>
  </si>
  <si>
    <t>Safbrew S-33 (Dry)</t>
  </si>
  <si>
    <t>Safbrew WB-06 (Dry)</t>
  </si>
  <si>
    <t>Saflager S-23 (Dry)</t>
  </si>
  <si>
    <t>Safale K-97 (Dry)</t>
  </si>
  <si>
    <t>Safale BE-134</t>
  </si>
  <si>
    <t>Saflager W-34/70 (Dry)</t>
  </si>
  <si>
    <t>BEER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</si>
</sst>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
    <numFmt numFmtId="165" formatCode="0.0"/>
    <numFmt numFmtId="166" formatCode="0.0%"/>
    <numFmt numFmtId="167" formatCode="_(* #,##0_);_(* \(#,##0\);_(* &quot;-&quot;??_);_(@_)"/>
  </numFmts>
  <fonts count="19">
    <font>
      <sz val="12"/>
      <color theme="1"/>
      <name val="Arial"/>
      <scheme val="minor"/>
    </font>
    <font>
      <b/>
      <sz val="12"/>
      <color rgb="FF000000"/>
      <name val="Arial"/>
      <family val="2"/>
    </font>
    <font>
      <sz val="12"/>
      <color rgb="FFFF0000"/>
      <name val="Calibri"/>
      <family val="2"/>
    </font>
    <font>
      <sz val="12"/>
      <color rgb="FF000000"/>
      <name val="Calibri"/>
      <family val="2"/>
    </font>
    <font>
      <sz val="12"/>
      <color theme="1"/>
      <name val="Calibri"/>
      <family val="2"/>
    </font>
    <font>
      <sz val="12"/>
      <color theme="1"/>
      <name val="Arial"/>
      <family val="2"/>
    </font>
    <font>
      <sz val="15"/>
      <color rgb="FF373737"/>
      <name val="Helvetica Neue"/>
      <family val="2"/>
    </font>
    <font>
      <b/>
      <sz val="10"/>
      <color theme="1"/>
      <name val="Arial"/>
      <family val="2"/>
    </font>
    <font>
      <sz val="12"/>
      <color rgb="FF333333"/>
      <name val="Calibri"/>
      <family val="2"/>
    </font>
    <font>
      <sz val="8"/>
      <color theme="1"/>
      <name val="Arial"/>
      <family val="2"/>
    </font>
    <font>
      <b/>
      <sz val="12"/>
      <color theme="1"/>
      <name val="Arial"/>
      <family val="2"/>
    </font>
    <font>
      <sz val="12"/>
      <name val="Arial"/>
      <family val="2"/>
    </font>
    <font>
      <u/>
      <sz val="12"/>
      <color theme="1"/>
      <name val="Arial"/>
      <family val="2"/>
    </font>
    <font>
      <sz val="8"/>
      <color theme="1"/>
      <name val="Calibri"/>
      <family val="2"/>
    </font>
    <font>
      <u/>
      <sz val="12"/>
      <color theme="10"/>
      <name val="Arial"/>
      <family val="2"/>
    </font>
    <font>
      <sz val="10"/>
      <color theme="1"/>
      <name val="Arial"/>
      <family val="2"/>
    </font>
    <font>
      <sz val="10"/>
      <color rgb="FF000000"/>
      <name val="Arimo"/>
    </font>
    <font>
      <b/>
      <sz val="11"/>
      <color theme="1"/>
      <name val="Calibri"/>
      <family val="2"/>
    </font>
    <font>
      <b/>
      <sz val="11"/>
      <color rgb="FF262626"/>
      <name val="Calibri"/>
      <family val="2"/>
    </font>
  </fonts>
  <fills count="5">
    <fill>
      <patternFill patternType="none"/>
    </fill>
    <fill>
      <patternFill patternType="gray125"/>
    </fill>
    <fill>
      <patternFill patternType="solid">
        <fgColor rgb="FF8EAADB"/>
        <bgColor rgb="FF8EAADB"/>
      </patternFill>
    </fill>
    <fill>
      <patternFill patternType="solid">
        <fgColor rgb="FFC9DAF8"/>
        <bgColor rgb="FFC9DAF8"/>
      </patternFill>
    </fill>
    <fill>
      <patternFill patternType="solid">
        <fgColor rgb="FFFFFF00"/>
        <bgColor rgb="FFFFFF00"/>
      </patternFill>
    </fill>
  </fills>
  <borders count="31">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97">
    <xf numFmtId="0" fontId="0" fillId="0" borderId="0" xfId="0" applyFont="1" applyAlignment="1"/>
    <xf numFmtId="0" fontId="1" fillId="2" borderId="1" xfId="0" applyFont="1" applyFill="1" applyBorder="1" applyAlignment="1"/>
    <xf numFmtId="0" fontId="2" fillId="0" borderId="0" xfId="0" applyFont="1"/>
    <xf numFmtId="0" fontId="3" fillId="0" borderId="0" xfId="0" applyFont="1" applyAlignment="1">
      <alignment horizontal="right"/>
    </xf>
    <xf numFmtId="0" fontId="3" fillId="0" borderId="0" xfId="0" applyFont="1"/>
    <xf numFmtId="14" fontId="3" fillId="0" borderId="0" xfId="0" applyNumberFormat="1" applyFont="1"/>
    <xf numFmtId="0" fontId="4" fillId="0" borderId="0" xfId="0" applyFont="1"/>
    <xf numFmtId="0" fontId="5" fillId="0" borderId="0" xfId="0" applyFont="1" applyAlignment="1">
      <alignment horizontal="right"/>
    </xf>
    <xf numFmtId="164" fontId="4" fillId="0" borderId="2" xfId="0" applyNumberFormat="1" applyFont="1" applyBorder="1"/>
    <xf numFmtId="165" fontId="4" fillId="0" borderId="3" xfId="0" applyNumberFormat="1" applyFont="1" applyBorder="1"/>
    <xf numFmtId="0" fontId="4" fillId="0" borderId="4" xfId="0" applyFont="1" applyBorder="1" applyAlignment="1">
      <alignment horizontal="left"/>
    </xf>
    <xf numFmtId="164" fontId="5" fillId="0" borderId="0" xfId="0" applyNumberFormat="1" applyFont="1"/>
    <xf numFmtId="9" fontId="4" fillId="0" borderId="0" xfId="0" applyNumberFormat="1" applyFont="1"/>
    <xf numFmtId="0" fontId="4" fillId="0" borderId="5" xfId="0" applyFont="1" applyBorder="1"/>
    <xf numFmtId="0" fontId="5" fillId="0" borderId="0" xfId="0" applyFont="1"/>
    <xf numFmtId="2" fontId="4" fillId="0" borderId="6" xfId="0" applyNumberFormat="1" applyFont="1" applyBorder="1"/>
    <xf numFmtId="166" fontId="4" fillId="0" borderId="7" xfId="0" applyNumberFormat="1" applyFont="1" applyBorder="1"/>
    <xf numFmtId="166" fontId="4" fillId="0" borderId="0" xfId="0" applyNumberFormat="1" applyFont="1"/>
    <xf numFmtId="0" fontId="6" fillId="0" borderId="0" xfId="0" applyFont="1"/>
    <xf numFmtId="0" fontId="4" fillId="2" borderId="1" xfId="0" applyFont="1" applyFill="1" applyBorder="1"/>
    <xf numFmtId="2" fontId="4" fillId="0" borderId="8" xfId="0" applyNumberFormat="1" applyFont="1" applyBorder="1"/>
    <xf numFmtId="43" fontId="4" fillId="0" borderId="7" xfId="0" applyNumberFormat="1" applyFont="1" applyBorder="1"/>
    <xf numFmtId="165" fontId="4" fillId="0" borderId="7" xfId="0" applyNumberFormat="1" applyFont="1" applyBorder="1"/>
    <xf numFmtId="0" fontId="4" fillId="0" borderId="9" xfId="0" applyFont="1" applyBorder="1"/>
    <xf numFmtId="0" fontId="4" fillId="0" borderId="10" xfId="0" applyFont="1" applyBorder="1"/>
    <xf numFmtId="0" fontId="7" fillId="0" borderId="10" xfId="0" applyFont="1" applyBorder="1" applyAlignment="1">
      <alignment horizontal="center" wrapText="1"/>
    </xf>
    <xf numFmtId="0" fontId="7" fillId="0" borderId="10" xfId="0" applyFont="1" applyBorder="1" applyAlignment="1">
      <alignment wrapText="1"/>
    </xf>
    <xf numFmtId="0" fontId="7" fillId="0" borderId="11" xfId="0" applyFont="1" applyBorder="1" applyAlignment="1">
      <alignment horizontal="center" wrapText="1"/>
    </xf>
    <xf numFmtId="0" fontId="7" fillId="0" borderId="0" xfId="0" applyFont="1" applyAlignment="1">
      <alignment horizontal="center" wrapText="1"/>
    </xf>
    <xf numFmtId="0" fontId="7" fillId="0" borderId="0" xfId="0" applyFont="1" applyAlignment="1">
      <alignment horizontal="center"/>
    </xf>
    <xf numFmtId="0" fontId="4" fillId="2" borderId="12" xfId="0" applyFont="1" applyFill="1" applyBorder="1" applyAlignment="1"/>
    <xf numFmtId="0" fontId="4" fillId="2" borderId="1" xfId="0" applyFont="1" applyFill="1" applyBorder="1" applyAlignment="1"/>
    <xf numFmtId="2" fontId="4" fillId="0" borderId="0" xfId="0" applyNumberFormat="1" applyFont="1"/>
    <xf numFmtId="0" fontId="4" fillId="0" borderId="13" xfId="0" applyFont="1" applyBorder="1"/>
    <xf numFmtId="165" fontId="4" fillId="0" borderId="0" xfId="0" applyNumberFormat="1" applyFont="1"/>
    <xf numFmtId="165" fontId="8" fillId="0" borderId="0" xfId="0" applyNumberFormat="1" applyFont="1"/>
    <xf numFmtId="164" fontId="4" fillId="0" borderId="0" xfId="0" applyNumberFormat="1" applyFont="1"/>
    <xf numFmtId="0" fontId="4" fillId="2" borderId="12" xfId="0" applyFont="1" applyFill="1" applyBorder="1"/>
    <xf numFmtId="0" fontId="4" fillId="2" borderId="14" xfId="0" applyFont="1" applyFill="1" applyBorder="1"/>
    <xf numFmtId="0" fontId="4" fillId="2" borderId="15" xfId="0" applyFont="1" applyFill="1" applyBorder="1"/>
    <xf numFmtId="0" fontId="4" fillId="0" borderId="16" xfId="0" applyFont="1" applyBorder="1"/>
    <xf numFmtId="9" fontId="4" fillId="0" borderId="16" xfId="0" applyNumberFormat="1" applyFont="1" applyBorder="1"/>
    <xf numFmtId="0" fontId="4" fillId="0" borderId="17" xfId="0" applyFont="1" applyBorder="1"/>
    <xf numFmtId="0" fontId="9" fillId="0" borderId="0" xfId="0" applyFont="1" applyAlignment="1">
      <alignment horizontal="right"/>
    </xf>
    <xf numFmtId="0" fontId="7" fillId="0" borderId="9" xfId="0" applyFont="1" applyBorder="1" applyAlignment="1">
      <alignment horizontal="center" wrapText="1"/>
    </xf>
    <xf numFmtId="0" fontId="7" fillId="0" borderId="0" xfId="0" applyFont="1" applyAlignment="1">
      <alignment horizontal="left"/>
    </xf>
    <xf numFmtId="0" fontId="10" fillId="0" borderId="18" xfId="0" applyFont="1" applyBorder="1"/>
    <xf numFmtId="0" fontId="5" fillId="0" borderId="19" xfId="0" applyFont="1" applyBorder="1"/>
    <xf numFmtId="0" fontId="5" fillId="0" borderId="20" xfId="0" applyFont="1" applyBorder="1"/>
    <xf numFmtId="10" fontId="4" fillId="2" borderId="1" xfId="0" applyNumberFormat="1" applyFont="1" applyFill="1" applyBorder="1"/>
    <xf numFmtId="43" fontId="4" fillId="0" borderId="13" xfId="0" applyNumberFormat="1" applyFont="1" applyBorder="1"/>
    <xf numFmtId="0" fontId="4" fillId="2" borderId="12" xfId="0" quotePrefix="1" applyFont="1" applyFill="1" applyBorder="1"/>
    <xf numFmtId="43" fontId="4" fillId="0" borderId="17" xfId="0" applyNumberFormat="1" applyFont="1" applyBorder="1"/>
    <xf numFmtId="0" fontId="5" fillId="0" borderId="23" xfId="0" applyFont="1" applyBorder="1"/>
    <xf numFmtId="0" fontId="4" fillId="2" borderId="15" xfId="0" applyFont="1" applyFill="1" applyBorder="1" applyAlignment="1">
      <alignment horizontal="center"/>
    </xf>
    <xf numFmtId="0" fontId="5" fillId="0" borderId="24" xfId="0" applyFont="1" applyBorder="1"/>
    <xf numFmtId="0" fontId="4" fillId="0" borderId="11" xfId="0" applyFont="1" applyBorder="1"/>
    <xf numFmtId="0" fontId="5" fillId="0" borderId="21" xfId="0" applyFont="1" applyBorder="1"/>
    <xf numFmtId="0" fontId="4" fillId="2" borderId="1" xfId="0" applyFont="1" applyFill="1" applyBorder="1" applyAlignment="1">
      <alignment horizontal="center"/>
    </xf>
    <xf numFmtId="0" fontId="4" fillId="2" borderId="25" xfId="0" applyFont="1" applyFill="1" applyBorder="1" applyAlignment="1">
      <alignment horizontal="center"/>
    </xf>
    <xf numFmtId="0" fontId="5" fillId="0" borderId="22" xfId="0" applyFont="1" applyBorder="1"/>
    <xf numFmtId="0" fontId="5" fillId="0" borderId="26" xfId="0" applyFont="1" applyBorder="1"/>
    <xf numFmtId="1" fontId="5" fillId="0" borderId="27" xfId="0" applyNumberFormat="1" applyFont="1" applyBorder="1" applyAlignment="1">
      <alignment horizontal="center"/>
    </xf>
    <xf numFmtId="0" fontId="5" fillId="0" borderId="28" xfId="0" applyFont="1" applyBorder="1"/>
    <xf numFmtId="1" fontId="5" fillId="0" borderId="26" xfId="0" applyNumberFormat="1" applyFont="1" applyBorder="1" applyAlignment="1">
      <alignment horizontal="center"/>
    </xf>
    <xf numFmtId="0" fontId="5" fillId="0" borderId="27" xfId="0" applyFont="1" applyBorder="1"/>
    <xf numFmtId="1" fontId="4" fillId="0" borderId="0" xfId="0" applyNumberFormat="1" applyFont="1"/>
    <xf numFmtId="167" fontId="5" fillId="0" borderId="0" xfId="0" applyNumberFormat="1" applyFont="1"/>
    <xf numFmtId="0" fontId="5" fillId="0" borderId="29" xfId="0" applyFont="1" applyBorder="1"/>
    <xf numFmtId="1" fontId="4" fillId="0" borderId="28" xfId="0" applyNumberFormat="1" applyFont="1" applyBorder="1"/>
    <xf numFmtId="0" fontId="5" fillId="0" borderId="30" xfId="0" applyFont="1" applyBorder="1"/>
    <xf numFmtId="167" fontId="5" fillId="0" borderId="28" xfId="0" applyNumberFormat="1" applyFont="1" applyBorder="1"/>
    <xf numFmtId="0" fontId="12" fillId="0" borderId="0" xfId="0" applyFont="1" applyAlignment="1">
      <alignment horizontal="right"/>
    </xf>
    <xf numFmtId="165" fontId="5" fillId="0" borderId="0" xfId="0" applyNumberFormat="1" applyFont="1"/>
    <xf numFmtId="0" fontId="13" fillId="0" borderId="0" xfId="0" applyFont="1" applyAlignment="1">
      <alignment wrapText="1"/>
    </xf>
    <xf numFmtId="1" fontId="5" fillId="0" borderId="0" xfId="0" applyNumberFormat="1" applyFont="1"/>
    <xf numFmtId="0" fontId="14" fillId="0" borderId="0" xfId="0" applyFont="1"/>
    <xf numFmtId="0" fontId="7" fillId="0" borderId="0" xfId="0" applyFont="1" applyAlignment="1">
      <alignment wrapText="1"/>
    </xf>
    <xf numFmtId="0" fontId="15" fillId="0" borderId="0" xfId="0" applyFont="1" applyAlignment="1">
      <alignment wrapText="1"/>
    </xf>
    <xf numFmtId="0" fontId="15" fillId="0" borderId="0" xfId="0" quotePrefix="1" applyFont="1"/>
    <xf numFmtId="0" fontId="15" fillId="0" borderId="0" xfId="0" applyFont="1"/>
    <xf numFmtId="0" fontId="15" fillId="0" borderId="0" xfId="0" applyFont="1" applyAlignment="1">
      <alignment horizontal="center"/>
    </xf>
    <xf numFmtId="0" fontId="15" fillId="3" borderId="1" xfId="0" applyFont="1" applyFill="1" applyBorder="1"/>
    <xf numFmtId="0" fontId="15" fillId="3" borderId="1" xfId="0" applyFont="1" applyFill="1" applyBorder="1" applyAlignment="1">
      <alignment horizontal="center"/>
    </xf>
    <xf numFmtId="0" fontId="15" fillId="3" borderId="1" xfId="0" applyFont="1" applyFill="1" applyBorder="1" applyAlignment="1">
      <alignment horizontal="right"/>
    </xf>
    <xf numFmtId="0" fontId="16" fillId="0" borderId="0" xfId="0" applyFont="1"/>
    <xf numFmtId="0" fontId="5" fillId="4" borderId="1" xfId="0" applyFont="1" applyFill="1" applyBorder="1"/>
    <xf numFmtId="0" fontId="4" fillId="4" borderId="1" xfId="0" applyFont="1" applyFill="1" applyBorder="1"/>
    <xf numFmtId="2" fontId="4" fillId="4" borderId="1" xfId="0" applyNumberFormat="1" applyFont="1" applyFill="1" applyBorder="1"/>
    <xf numFmtId="0" fontId="17" fillId="0" borderId="0" xfId="0" applyFont="1"/>
    <xf numFmtId="0" fontId="4" fillId="0" borderId="0" xfId="0" quotePrefix="1" applyFont="1"/>
    <xf numFmtId="0" fontId="18" fillId="3" borderId="1" xfId="0" applyFont="1" applyFill="1" applyBorder="1"/>
    <xf numFmtId="165" fontId="18" fillId="3" borderId="1" xfId="0" applyNumberFormat="1" applyFont="1" applyFill="1" applyBorder="1"/>
    <xf numFmtId="0" fontId="5" fillId="0" borderId="21" xfId="0" applyFont="1" applyBorder="1" applyAlignment="1">
      <alignment horizontal="left" vertical="top" wrapText="1"/>
    </xf>
    <xf numFmtId="0" fontId="0" fillId="0" borderId="0" xfId="0" applyFont="1" applyAlignment="1"/>
    <xf numFmtId="0" fontId="11" fillId="0" borderId="22" xfId="0" applyFont="1" applyBorder="1"/>
    <xf numFmtId="0" fontId="11" fillId="0" borderId="2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hyperlink" Target="https://s3-us-west-1.amazonaws.com/www.beermkr.app/image+hosting/videos/BEERMKR_recipe_builder_template.mp4"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000"/>
  <sheetViews>
    <sheetView tabSelected="1" workbookViewId="0">
      <selection activeCell="D25" sqref="D25"/>
    </sheetView>
  </sheetViews>
  <sheetFormatPr baseColWidth="10" defaultColWidth="10.140625" defaultRowHeight="15" customHeight="1"/>
  <cols>
    <col min="1" max="1" width="33" customWidth="1"/>
    <col min="2" max="2" width="12.140625" customWidth="1"/>
    <col min="3" max="3" width="5.140625" customWidth="1"/>
    <col min="4" max="4" width="7.28515625" customWidth="1"/>
    <col min="5" max="6" width="11" customWidth="1"/>
    <col min="7" max="7" width="9.7109375" customWidth="1"/>
    <col min="8" max="8" width="14.7109375" customWidth="1"/>
    <col min="9" max="9" width="11" customWidth="1"/>
    <col min="10" max="10" width="13.7109375" customWidth="1"/>
    <col min="11" max="12" width="11" customWidth="1"/>
    <col min="13" max="13" width="15.28515625" customWidth="1"/>
    <col min="14" max="14" width="12.7109375" customWidth="1"/>
    <col min="15" max="15" width="14" customWidth="1"/>
    <col min="16" max="26" width="11" customWidth="1"/>
  </cols>
  <sheetData>
    <row r="1" spans="1:15" ht="15.75" customHeight="1">
      <c r="A1" s="1" t="s">
        <v>579</v>
      </c>
      <c r="B1" s="2" t="str">
        <f>IF(OR(B4&gt;7300,SUM(B9:B18)&gt;1700),"Ingredient weight too high for single mash. Consider double mashing","")</f>
        <v/>
      </c>
      <c r="C1" s="3"/>
      <c r="D1" s="4"/>
      <c r="E1" s="5"/>
      <c r="F1" s="6"/>
      <c r="G1" s="6"/>
      <c r="H1" s="6"/>
      <c r="I1" s="6"/>
      <c r="J1" s="6"/>
      <c r="M1" s="7" t="s">
        <v>0</v>
      </c>
    </row>
    <row r="2" spans="1:15" ht="15.75" customHeight="1">
      <c r="C2" s="6"/>
      <c r="D2" s="6"/>
      <c r="E2" s="6"/>
      <c r="F2" s="6" t="s">
        <v>1</v>
      </c>
      <c r="G2" s="8">
        <f>SUM(N9:N18)+1</f>
        <v>1.0530684096590393</v>
      </c>
      <c r="H2" s="9">
        <f t="shared" ref="H2:H3" si="0">259-(259/G2)</f>
        <v>13.052065730602834</v>
      </c>
      <c r="I2" s="10" t="s">
        <v>2</v>
      </c>
      <c r="J2" s="11"/>
    </row>
    <row r="3" spans="1:15" ht="15.75" customHeight="1">
      <c r="A3" s="6" t="s">
        <v>3</v>
      </c>
      <c r="B3" s="12">
        <f>0.924432289701999+-0.000123500565824217*(SUM(B9:B18))</f>
        <v>0.800931723877782</v>
      </c>
      <c r="C3" s="12"/>
      <c r="D3" s="13" t="s">
        <v>4</v>
      </c>
      <c r="E3" s="6"/>
      <c r="F3" s="6" t="s">
        <v>5</v>
      </c>
      <c r="G3" s="8">
        <f>SUM(O9:O18)+1</f>
        <v>1.0120465289926017</v>
      </c>
      <c r="H3" s="9">
        <f t="shared" si="0"/>
        <v>3.0829126129107465</v>
      </c>
      <c r="I3" s="10" t="s">
        <v>2</v>
      </c>
      <c r="J3" s="11"/>
      <c r="K3" s="14"/>
    </row>
    <row r="4" spans="1:15" ht="15.75" customHeight="1">
      <c r="A4" s="6" t="s">
        <v>6</v>
      </c>
      <c r="B4" s="6">
        <f>SUM(M9:M18,G21:G30)+B5</f>
        <v>6040</v>
      </c>
      <c r="C4" s="6"/>
      <c r="D4" s="15">
        <f>B4/1000*0.264172</f>
        <v>1.5955988800000001</v>
      </c>
      <c r="E4" s="6"/>
      <c r="F4" s="6" t="s">
        <v>7</v>
      </c>
      <c r="G4" s="16">
        <f>(G2-G3)*1.3125</f>
        <v>5.3841218374699254E-2</v>
      </c>
      <c r="H4" s="6"/>
      <c r="I4" s="6"/>
      <c r="J4" s="17"/>
      <c r="K4" s="14"/>
      <c r="O4" s="18"/>
    </row>
    <row r="5" spans="1:15" ht="15.75" customHeight="1">
      <c r="A5" s="6" t="s">
        <v>8</v>
      </c>
      <c r="B5" s="19">
        <v>5200</v>
      </c>
      <c r="C5" s="6"/>
      <c r="D5" s="20">
        <f>SUM(B5,G21:G30)/1000*0.264172</f>
        <v>1.3974698800000001</v>
      </c>
      <c r="E5" s="6"/>
      <c r="F5" s="6" t="s">
        <v>9</v>
      </c>
      <c r="G5" s="21">
        <f>SUM(F21:F30)</f>
        <v>74.15653846153846</v>
      </c>
      <c r="H5" s="6"/>
      <c r="I5" s="6"/>
      <c r="J5" s="6"/>
      <c r="K5" s="14"/>
    </row>
    <row r="6" spans="1:15" ht="15.75" customHeight="1">
      <c r="A6" s="6" t="s">
        <v>10</v>
      </c>
      <c r="B6" s="19">
        <v>5</v>
      </c>
      <c r="C6" s="6"/>
      <c r="D6" s="6"/>
      <c r="E6" s="6"/>
      <c r="F6" s="6" t="s">
        <v>11</v>
      </c>
      <c r="G6" s="22">
        <f>SUM(L9:L18)</f>
        <v>2.7938765393359453</v>
      </c>
      <c r="H6" s="6"/>
      <c r="I6" s="6"/>
      <c r="J6" s="6"/>
    </row>
    <row r="7" spans="1:15" ht="15.75" customHeight="1">
      <c r="C7" s="6"/>
      <c r="D7" s="6"/>
      <c r="E7" s="6"/>
      <c r="F7" s="6"/>
      <c r="G7" s="6"/>
      <c r="H7" s="6"/>
      <c r="I7" s="6"/>
      <c r="J7" s="6"/>
    </row>
    <row r="8" spans="1:15" ht="15.75" customHeight="1">
      <c r="A8" s="23" t="s">
        <v>12</v>
      </c>
      <c r="B8" s="24" t="s">
        <v>13</v>
      </c>
      <c r="C8" s="24" t="s">
        <v>14</v>
      </c>
      <c r="D8" s="24" t="s">
        <v>15</v>
      </c>
      <c r="E8" s="24" t="s">
        <v>16</v>
      </c>
      <c r="F8" s="25" t="s">
        <v>17</v>
      </c>
      <c r="G8" s="26" t="s">
        <v>18</v>
      </c>
      <c r="H8" s="25" t="s">
        <v>19</v>
      </c>
      <c r="I8" s="27" t="s">
        <v>20</v>
      </c>
      <c r="J8" s="28" t="s">
        <v>21</v>
      </c>
      <c r="K8" s="28" t="s">
        <v>22</v>
      </c>
      <c r="L8" s="28" t="s">
        <v>23</v>
      </c>
      <c r="M8" s="29" t="s">
        <v>24</v>
      </c>
      <c r="N8" s="28" t="s">
        <v>25</v>
      </c>
      <c r="O8" s="28" t="s">
        <v>26</v>
      </c>
    </row>
    <row r="9" spans="1:15" ht="15.75" customHeight="1">
      <c r="A9" s="30" t="s">
        <v>150</v>
      </c>
      <c r="B9" s="31">
        <v>1000</v>
      </c>
      <c r="C9" s="32">
        <f t="shared" ref="C9:C18" si="1">B9/1000*2.20462</f>
        <v>2.2046199999999998</v>
      </c>
      <c r="D9" s="12">
        <f t="shared" ref="D9:D18" si="2">B9/SUM(B$9:B$18)</f>
        <v>1</v>
      </c>
      <c r="E9" s="6">
        <f>VLOOKUP(A9,GRAINLOOKUP!A:I,2,FALSE)</f>
        <v>42</v>
      </c>
      <c r="F9" s="6">
        <f>VLOOKUP(A9,GRAINLOOKUP!A:I,4,FALSE)</f>
        <v>0.81</v>
      </c>
      <c r="G9" s="6" t="str">
        <f>VLOOKUP(A9,GRAINLOOKUP!A:I,5,FALSE)</f>
        <v>y</v>
      </c>
      <c r="H9" s="6">
        <f>VLOOKUP(A9,GRAINLOOKUP!A:I,6,FALSE)</f>
        <v>1.8</v>
      </c>
      <c r="I9" s="33">
        <f>VLOOKUP(A9,GRAINLOOKUP!A:I,7,FALSE)</f>
        <v>180</v>
      </c>
      <c r="J9" s="34">
        <f t="shared" ref="J9:J18" si="3">E9*C9</f>
        <v>92.594039999999993</v>
      </c>
      <c r="K9" s="34">
        <f t="shared" ref="K9:K18" si="4">(F9/0.83)*(J9/SUM(J$9:J$18))</f>
        <v>0.97590361445783147</v>
      </c>
      <c r="L9" s="35">
        <f t="shared" ref="L9:L18" si="5">1.49 * (((H9*C9)/D$4) ^ 0.69)</f>
        <v>2.7938765393359453</v>
      </c>
      <c r="M9" s="6">
        <f>VLOOKUP(A9,GRAINLOOKUP!A:J,10,FALSE)*B9</f>
        <v>750</v>
      </c>
      <c r="N9" s="36">
        <f t="shared" ref="N9:N18" si="6">((SUMIFS(J9,G9,"y")*B$3+SUMIFS(J9,G9,"n"))/D$5)/1000</f>
        <v>5.3068409659039154E-2</v>
      </c>
      <c r="O9" s="36">
        <f t="shared" ref="O9:O18" si="7">IF(F9=0,N9,N9-(1+N9-1)*B$33/100)</f>
        <v>1.2046528992601814E-2</v>
      </c>
    </row>
    <row r="10" spans="1:15" ht="15.75" customHeight="1">
      <c r="A10" s="37" t="s">
        <v>31</v>
      </c>
      <c r="B10" s="31"/>
      <c r="C10" s="6">
        <f t="shared" si="1"/>
        <v>0</v>
      </c>
      <c r="D10" s="12">
        <f t="shared" si="2"/>
        <v>0</v>
      </c>
      <c r="E10" s="6">
        <f>VLOOKUP(A10,GRAINLOOKUP!A:I,2,FALSE)</f>
        <v>0</v>
      </c>
      <c r="F10" s="6">
        <f>VLOOKUP(A10,GRAINLOOKUP!A:I,4,FALSE)</f>
        <v>0</v>
      </c>
      <c r="G10" s="6" t="str">
        <f>VLOOKUP(A10,GRAINLOOKUP!A:I,5,FALSE)</f>
        <v>n</v>
      </c>
      <c r="H10" s="6">
        <f>VLOOKUP(A10,GRAINLOOKUP!A:I,6,FALSE)</f>
        <v>0</v>
      </c>
      <c r="I10" s="33">
        <f>VLOOKUP(A10,GRAINLOOKUP!A:I,7,FALSE)</f>
        <v>0</v>
      </c>
      <c r="J10" s="34">
        <f t="shared" si="3"/>
        <v>0</v>
      </c>
      <c r="K10" s="34">
        <f t="shared" si="4"/>
        <v>0</v>
      </c>
      <c r="L10" s="35">
        <f t="shared" si="5"/>
        <v>0</v>
      </c>
      <c r="M10" s="6">
        <f>VLOOKUP(A10,GRAINLOOKUP!A:J,10,FALSE)*B10</f>
        <v>0</v>
      </c>
      <c r="N10" s="36">
        <f t="shared" si="6"/>
        <v>0</v>
      </c>
      <c r="O10" s="36">
        <f t="shared" si="7"/>
        <v>0</v>
      </c>
    </row>
    <row r="11" spans="1:15" ht="15.75" customHeight="1">
      <c r="A11" s="37" t="s">
        <v>31</v>
      </c>
      <c r="B11" s="31"/>
      <c r="C11" s="6">
        <f t="shared" si="1"/>
        <v>0</v>
      </c>
      <c r="D11" s="12">
        <f t="shared" si="2"/>
        <v>0</v>
      </c>
      <c r="E11" s="6">
        <f>VLOOKUP(A11,GRAINLOOKUP!A:I,2,FALSE)</f>
        <v>0</v>
      </c>
      <c r="F11" s="6">
        <f>VLOOKUP(A11,GRAINLOOKUP!A:I,4,FALSE)</f>
        <v>0</v>
      </c>
      <c r="G11" s="6" t="str">
        <f>VLOOKUP(A11,GRAINLOOKUP!A:I,5,FALSE)</f>
        <v>n</v>
      </c>
      <c r="H11" s="6">
        <f>VLOOKUP(A11,GRAINLOOKUP!A:I,6,FALSE)</f>
        <v>0</v>
      </c>
      <c r="I11" s="33">
        <f>VLOOKUP(A11,GRAINLOOKUP!A:I,7,FALSE)</f>
        <v>0</v>
      </c>
      <c r="J11" s="34">
        <f t="shared" si="3"/>
        <v>0</v>
      </c>
      <c r="K11" s="34">
        <f t="shared" si="4"/>
        <v>0</v>
      </c>
      <c r="L11" s="35">
        <f t="shared" si="5"/>
        <v>0</v>
      </c>
      <c r="M11" s="6">
        <f>VLOOKUP(A11,GRAINLOOKUP!A:J,10,FALSE)*B11</f>
        <v>0</v>
      </c>
      <c r="N11" s="36">
        <f t="shared" si="6"/>
        <v>0</v>
      </c>
      <c r="O11" s="36">
        <f t="shared" si="7"/>
        <v>0</v>
      </c>
    </row>
    <row r="12" spans="1:15" ht="15.75" customHeight="1">
      <c r="A12" s="37" t="s">
        <v>31</v>
      </c>
      <c r="B12" s="31"/>
      <c r="C12" s="6">
        <f t="shared" si="1"/>
        <v>0</v>
      </c>
      <c r="D12" s="12">
        <f t="shared" si="2"/>
        <v>0</v>
      </c>
      <c r="E12" s="6">
        <f>VLOOKUP(A12,GRAINLOOKUP!A:I,2,FALSE)</f>
        <v>0</v>
      </c>
      <c r="F12" s="6">
        <f>VLOOKUP(A12,GRAINLOOKUP!A:I,4,FALSE)</f>
        <v>0</v>
      </c>
      <c r="G12" s="6" t="str">
        <f>VLOOKUP(A12,GRAINLOOKUP!A:I,5,FALSE)</f>
        <v>n</v>
      </c>
      <c r="H12" s="6">
        <f>VLOOKUP(A12,GRAINLOOKUP!A:I,6,FALSE)</f>
        <v>0</v>
      </c>
      <c r="I12" s="33">
        <f>VLOOKUP(A12,GRAINLOOKUP!A:I,7,FALSE)</f>
        <v>0</v>
      </c>
      <c r="J12" s="34">
        <f t="shared" si="3"/>
        <v>0</v>
      </c>
      <c r="K12" s="34">
        <f t="shared" si="4"/>
        <v>0</v>
      </c>
      <c r="L12" s="35">
        <f t="shared" si="5"/>
        <v>0</v>
      </c>
      <c r="M12" s="6">
        <f>VLOOKUP(A12,GRAINLOOKUP!A:J,10,FALSE)*B12</f>
        <v>0</v>
      </c>
      <c r="N12" s="36">
        <f t="shared" si="6"/>
        <v>0</v>
      </c>
      <c r="O12" s="36">
        <f t="shared" si="7"/>
        <v>0</v>
      </c>
    </row>
    <row r="13" spans="1:15" ht="15.75" customHeight="1">
      <c r="A13" s="37" t="s">
        <v>31</v>
      </c>
      <c r="B13" s="19"/>
      <c r="C13" s="6">
        <f t="shared" si="1"/>
        <v>0</v>
      </c>
      <c r="D13" s="12">
        <f t="shared" si="2"/>
        <v>0</v>
      </c>
      <c r="E13" s="6">
        <f>VLOOKUP(A13,GRAINLOOKUP!A:I,2,FALSE)</f>
        <v>0</v>
      </c>
      <c r="F13" s="6">
        <f>VLOOKUP(A13,GRAINLOOKUP!A:I,4,FALSE)</f>
        <v>0</v>
      </c>
      <c r="G13" s="6" t="str">
        <f>VLOOKUP(A13,GRAINLOOKUP!A:I,5,FALSE)</f>
        <v>n</v>
      </c>
      <c r="H13" s="6">
        <f>VLOOKUP(A13,GRAINLOOKUP!A:I,6,FALSE)</f>
        <v>0</v>
      </c>
      <c r="I13" s="33">
        <f>VLOOKUP(A13,GRAINLOOKUP!A:I,7,FALSE)</f>
        <v>0</v>
      </c>
      <c r="J13" s="34">
        <f t="shared" si="3"/>
        <v>0</v>
      </c>
      <c r="K13" s="34">
        <f t="shared" si="4"/>
        <v>0</v>
      </c>
      <c r="L13" s="35">
        <f t="shared" si="5"/>
        <v>0</v>
      </c>
      <c r="M13" s="6">
        <f>VLOOKUP(A13,GRAINLOOKUP!A:J,10,FALSE)*B13</f>
        <v>0</v>
      </c>
      <c r="N13" s="36">
        <f t="shared" si="6"/>
        <v>0</v>
      </c>
      <c r="O13" s="36">
        <f t="shared" si="7"/>
        <v>0</v>
      </c>
    </row>
    <row r="14" spans="1:15" ht="15.75" customHeight="1">
      <c r="A14" s="37" t="s">
        <v>31</v>
      </c>
      <c r="B14" s="19"/>
      <c r="C14" s="6">
        <f t="shared" si="1"/>
        <v>0</v>
      </c>
      <c r="D14" s="12">
        <f t="shared" si="2"/>
        <v>0</v>
      </c>
      <c r="E14" s="6">
        <f>VLOOKUP(A14,GRAINLOOKUP!A:I,2,FALSE)</f>
        <v>0</v>
      </c>
      <c r="F14" s="6">
        <f>VLOOKUP(A14,GRAINLOOKUP!A:I,4,FALSE)</f>
        <v>0</v>
      </c>
      <c r="G14" s="6" t="str">
        <f>VLOOKUP(A14,GRAINLOOKUP!A:I,5,FALSE)</f>
        <v>n</v>
      </c>
      <c r="H14" s="6">
        <f>VLOOKUP(A14,GRAINLOOKUP!A:I,6,FALSE)</f>
        <v>0</v>
      </c>
      <c r="I14" s="33">
        <f>VLOOKUP(A14,GRAINLOOKUP!A:I,7,FALSE)</f>
        <v>0</v>
      </c>
      <c r="J14" s="34">
        <f t="shared" si="3"/>
        <v>0</v>
      </c>
      <c r="K14" s="34">
        <f t="shared" si="4"/>
        <v>0</v>
      </c>
      <c r="L14" s="35">
        <f t="shared" si="5"/>
        <v>0</v>
      </c>
      <c r="M14" s="6">
        <f>VLOOKUP(A14,GRAINLOOKUP!A:J,10,FALSE)*B14</f>
        <v>0</v>
      </c>
      <c r="N14" s="36">
        <f t="shared" si="6"/>
        <v>0</v>
      </c>
      <c r="O14" s="36">
        <f t="shared" si="7"/>
        <v>0</v>
      </c>
    </row>
    <row r="15" spans="1:15" ht="15.75" customHeight="1">
      <c r="A15" s="37" t="s">
        <v>31</v>
      </c>
      <c r="B15" s="19"/>
      <c r="C15" s="6">
        <f t="shared" si="1"/>
        <v>0</v>
      </c>
      <c r="D15" s="12">
        <f t="shared" si="2"/>
        <v>0</v>
      </c>
      <c r="E15" s="6">
        <f>VLOOKUP(A15,GRAINLOOKUP!A:I,2,FALSE)</f>
        <v>0</v>
      </c>
      <c r="F15" s="6">
        <f>VLOOKUP(A15,GRAINLOOKUP!A:I,4,FALSE)</f>
        <v>0</v>
      </c>
      <c r="G15" s="6" t="str">
        <f>VLOOKUP(A15,GRAINLOOKUP!A:I,5,FALSE)</f>
        <v>n</v>
      </c>
      <c r="H15" s="6">
        <f>VLOOKUP(A15,GRAINLOOKUP!A:I,6,FALSE)</f>
        <v>0</v>
      </c>
      <c r="I15" s="33">
        <f>VLOOKUP(A15,GRAINLOOKUP!A:I,7,FALSE)</f>
        <v>0</v>
      </c>
      <c r="J15" s="34">
        <f t="shared" si="3"/>
        <v>0</v>
      </c>
      <c r="K15" s="34">
        <f t="shared" si="4"/>
        <v>0</v>
      </c>
      <c r="L15" s="35">
        <f t="shared" si="5"/>
        <v>0</v>
      </c>
      <c r="M15" s="6">
        <f>VLOOKUP(A15,GRAINLOOKUP!A:J,10,FALSE)*B15</f>
        <v>0</v>
      </c>
      <c r="N15" s="36">
        <f t="shared" si="6"/>
        <v>0</v>
      </c>
      <c r="O15" s="36">
        <f t="shared" si="7"/>
        <v>0</v>
      </c>
    </row>
    <row r="16" spans="1:15" ht="15.75" customHeight="1">
      <c r="A16" s="37" t="s">
        <v>31</v>
      </c>
      <c r="B16" s="19"/>
      <c r="C16" s="6">
        <f t="shared" si="1"/>
        <v>0</v>
      </c>
      <c r="D16" s="12">
        <f t="shared" si="2"/>
        <v>0</v>
      </c>
      <c r="E16" s="6">
        <f>VLOOKUP(A16,GRAINLOOKUP!A:I,2,FALSE)</f>
        <v>0</v>
      </c>
      <c r="F16" s="6">
        <f>VLOOKUP(A16,GRAINLOOKUP!A:I,4,FALSE)</f>
        <v>0</v>
      </c>
      <c r="G16" s="6" t="str">
        <f>VLOOKUP(A16,GRAINLOOKUP!A:I,5,FALSE)</f>
        <v>n</v>
      </c>
      <c r="H16" s="6">
        <f>VLOOKUP(A16,GRAINLOOKUP!A:I,6,FALSE)</f>
        <v>0</v>
      </c>
      <c r="I16" s="33">
        <f>VLOOKUP(A16,GRAINLOOKUP!A:I,7,FALSE)</f>
        <v>0</v>
      </c>
      <c r="J16" s="34">
        <f t="shared" si="3"/>
        <v>0</v>
      </c>
      <c r="K16" s="34">
        <f t="shared" si="4"/>
        <v>0</v>
      </c>
      <c r="L16" s="35">
        <f t="shared" si="5"/>
        <v>0</v>
      </c>
      <c r="M16" s="6">
        <f>VLOOKUP(A16,GRAINLOOKUP!A:J,10,FALSE)*B16</f>
        <v>0</v>
      </c>
      <c r="N16" s="36">
        <f t="shared" si="6"/>
        <v>0</v>
      </c>
      <c r="O16" s="36">
        <f t="shared" si="7"/>
        <v>0</v>
      </c>
    </row>
    <row r="17" spans="1:20" ht="15.75" customHeight="1">
      <c r="A17" s="37" t="s">
        <v>31</v>
      </c>
      <c r="B17" s="19"/>
      <c r="C17" s="6">
        <f t="shared" si="1"/>
        <v>0</v>
      </c>
      <c r="D17" s="12">
        <f t="shared" si="2"/>
        <v>0</v>
      </c>
      <c r="E17" s="6">
        <f>VLOOKUP(A17,GRAINLOOKUP!A:I,2,FALSE)</f>
        <v>0</v>
      </c>
      <c r="F17" s="6">
        <f>VLOOKUP(A17,GRAINLOOKUP!A:I,4,FALSE)</f>
        <v>0</v>
      </c>
      <c r="G17" s="6" t="str">
        <f>VLOOKUP(A17,GRAINLOOKUP!A:I,5,FALSE)</f>
        <v>n</v>
      </c>
      <c r="H17" s="6">
        <f>VLOOKUP(A17,GRAINLOOKUP!A:I,6,FALSE)</f>
        <v>0</v>
      </c>
      <c r="I17" s="33">
        <f>VLOOKUP(A17,GRAINLOOKUP!A:I,7,FALSE)</f>
        <v>0</v>
      </c>
      <c r="J17" s="34">
        <f t="shared" si="3"/>
        <v>0</v>
      </c>
      <c r="K17" s="34">
        <f t="shared" si="4"/>
        <v>0</v>
      </c>
      <c r="L17" s="35">
        <f t="shared" si="5"/>
        <v>0</v>
      </c>
      <c r="M17" s="6">
        <f>VLOOKUP(A17,GRAINLOOKUP!A:J,10,FALSE)*B17</f>
        <v>0</v>
      </c>
      <c r="N17" s="36">
        <f t="shared" si="6"/>
        <v>0</v>
      </c>
      <c r="O17" s="36">
        <f t="shared" si="7"/>
        <v>0</v>
      </c>
    </row>
    <row r="18" spans="1:20" ht="15.75" customHeight="1">
      <c r="A18" s="38" t="s">
        <v>31</v>
      </c>
      <c r="B18" s="39"/>
      <c r="C18" s="40">
        <f t="shared" si="1"/>
        <v>0</v>
      </c>
      <c r="D18" s="41">
        <f t="shared" si="2"/>
        <v>0</v>
      </c>
      <c r="E18" s="40">
        <f>VLOOKUP(A18,GRAINLOOKUP!A:I,2,FALSE)</f>
        <v>0</v>
      </c>
      <c r="F18" s="40">
        <f>VLOOKUP(A18,GRAINLOOKUP!A:I,4,FALSE)</f>
        <v>0</v>
      </c>
      <c r="G18" s="40" t="str">
        <f>VLOOKUP(A18,GRAINLOOKUP!A:I,5,FALSE)</f>
        <v>n</v>
      </c>
      <c r="H18" s="40">
        <f>VLOOKUP(A18,GRAINLOOKUP!A:I,6,FALSE)</f>
        <v>0</v>
      </c>
      <c r="I18" s="42">
        <f>VLOOKUP(A18,GRAINLOOKUP!A:I,7,FALSE)</f>
        <v>0</v>
      </c>
      <c r="J18" s="34">
        <f t="shared" si="3"/>
        <v>0</v>
      </c>
      <c r="K18" s="34">
        <f t="shared" si="4"/>
        <v>0</v>
      </c>
      <c r="L18" s="35">
        <f t="shared" si="5"/>
        <v>0</v>
      </c>
      <c r="M18" s="6">
        <f>VLOOKUP(A18,GRAINLOOKUP!A:J,10,FALSE)*B18</f>
        <v>0</v>
      </c>
      <c r="N18" s="36">
        <f t="shared" si="6"/>
        <v>0</v>
      </c>
      <c r="O18" s="36">
        <f t="shared" si="7"/>
        <v>0</v>
      </c>
    </row>
    <row r="19" spans="1:20" ht="15.75" customHeight="1">
      <c r="A19" s="37"/>
      <c r="B19" s="43" t="str">
        <f>"Grain total: "&amp;SUM(B9:B18)&amp;"g"</f>
        <v>Grain total: 1000g</v>
      </c>
    </row>
    <row r="20" spans="1:20" ht="15.75" customHeight="1">
      <c r="A20" s="44" t="s">
        <v>32</v>
      </c>
      <c r="B20" s="25" t="s">
        <v>33</v>
      </c>
      <c r="C20" s="25" t="s">
        <v>34</v>
      </c>
      <c r="D20" s="25" t="s">
        <v>35</v>
      </c>
      <c r="E20" s="24" t="s">
        <v>36</v>
      </c>
      <c r="F20" s="27" t="s">
        <v>37</v>
      </c>
      <c r="G20" s="45" t="s">
        <v>24</v>
      </c>
      <c r="I20" s="46" t="s">
        <v>38</v>
      </c>
      <c r="J20" s="47"/>
      <c r="K20" s="47"/>
      <c r="L20" s="47"/>
      <c r="M20" s="48"/>
      <c r="S20" s="14"/>
      <c r="T20" s="14"/>
    </row>
    <row r="21" spans="1:20" ht="15.75" customHeight="1">
      <c r="A21" s="30" t="s">
        <v>351</v>
      </c>
      <c r="B21" s="19">
        <v>18</v>
      </c>
      <c r="C21" s="19">
        <v>60</v>
      </c>
      <c r="D21" s="12">
        <f>VLOOKUP(A21,HOPLOOKUP!A:B,2,FALSE)/100</f>
        <v>0.111</v>
      </c>
      <c r="E21" s="49"/>
      <c r="F21" s="50">
        <f>(VLOOKUP(C21,HOPUTILIZATION!A:F,6,FALSE)*IF(E21="",D21,E21)*B21*1000)/(B$5/1000)</f>
        <v>74.15653846153846</v>
      </c>
      <c r="G21" s="6">
        <f t="shared" ref="G21:G30" si="8">B21*B$6</f>
        <v>90</v>
      </c>
      <c r="I21" s="93" t="s">
        <v>40</v>
      </c>
      <c r="J21" s="94"/>
      <c r="K21" s="94"/>
      <c r="L21" s="94"/>
      <c r="M21" s="95"/>
      <c r="S21" s="14"/>
      <c r="T21" s="14"/>
    </row>
    <row r="22" spans="1:20" ht="15.75" customHeight="1">
      <c r="A22" s="51" t="s">
        <v>43</v>
      </c>
      <c r="B22" s="31"/>
      <c r="C22" s="31"/>
      <c r="D22" s="12">
        <f>VLOOKUP(A22,HOPLOOKUP!A:B,2,FALSE)/100</f>
        <v>0</v>
      </c>
      <c r="E22" s="49"/>
      <c r="F22" s="50">
        <f>(VLOOKUP(C22,HOPUTILIZATION!A:F,6,FALSE)*IF(E22="",D22,E22)*B22*1000)/(B$5/1000)</f>
        <v>0</v>
      </c>
      <c r="G22" s="6">
        <f t="shared" si="8"/>
        <v>0</v>
      </c>
      <c r="I22" s="96"/>
      <c r="J22" s="94"/>
      <c r="K22" s="94"/>
      <c r="L22" s="94"/>
      <c r="M22" s="95"/>
    </row>
    <row r="23" spans="1:20" ht="15.75" customHeight="1">
      <c r="A23" s="51" t="s">
        <v>43</v>
      </c>
      <c r="B23" s="31"/>
      <c r="C23" s="31"/>
      <c r="D23" s="12">
        <f>VLOOKUP(A23,HOPLOOKUP!A:B,2,FALSE)/100</f>
        <v>0</v>
      </c>
      <c r="E23" s="49"/>
      <c r="F23" s="50">
        <f>(VLOOKUP(C23,HOPUTILIZATION!A:F,6,FALSE)*IF(E23="",D23,E23)*B23*1000)/(B$5/1000)</f>
        <v>0</v>
      </c>
      <c r="G23" s="6">
        <f t="shared" si="8"/>
        <v>0</v>
      </c>
      <c r="I23" s="96"/>
      <c r="J23" s="94"/>
      <c r="K23" s="94"/>
      <c r="L23" s="94"/>
      <c r="M23" s="95"/>
    </row>
    <row r="24" spans="1:20" ht="15.75" customHeight="1">
      <c r="A24" s="51" t="s">
        <v>43</v>
      </c>
      <c r="B24" s="19"/>
      <c r="C24" s="19"/>
      <c r="D24" s="12">
        <f>VLOOKUP(A24,HOPLOOKUP!A:B,2,FALSE)/100</f>
        <v>0</v>
      </c>
      <c r="E24" s="49"/>
      <c r="F24" s="50">
        <f>(VLOOKUP(C24,HOPUTILIZATION!A:F,6,FALSE)*IF(E24="",D24,E24)*B24*1000)/(B$5/1000)</f>
        <v>0</v>
      </c>
      <c r="G24" s="6">
        <f t="shared" si="8"/>
        <v>0</v>
      </c>
      <c r="I24" s="96"/>
      <c r="J24" s="94"/>
      <c r="K24" s="94"/>
      <c r="L24" s="94"/>
      <c r="M24" s="95"/>
    </row>
    <row r="25" spans="1:20" ht="15.75" customHeight="1">
      <c r="A25" s="37" t="s">
        <v>43</v>
      </c>
      <c r="B25" s="19"/>
      <c r="C25" s="19"/>
      <c r="D25" s="12">
        <f>VLOOKUP(A25,HOPLOOKUP!A:B,2,FALSE)/100</f>
        <v>0</v>
      </c>
      <c r="E25" s="49"/>
      <c r="F25" s="50">
        <f>(VLOOKUP(C25,HOPUTILIZATION!A:F,6,FALSE)*IF(E25="",D25,E25)*B25*1000)/(B$5/1000)</f>
        <v>0</v>
      </c>
      <c r="G25" s="6">
        <f t="shared" si="8"/>
        <v>0</v>
      </c>
      <c r="I25" s="96"/>
      <c r="J25" s="94"/>
      <c r="K25" s="94"/>
      <c r="L25" s="94"/>
      <c r="M25" s="95"/>
    </row>
    <row r="26" spans="1:20" ht="15.75" customHeight="1">
      <c r="A26" s="37" t="s">
        <v>43</v>
      </c>
      <c r="B26" s="19"/>
      <c r="C26" s="19"/>
      <c r="D26" s="12">
        <f>VLOOKUP(A26,HOPLOOKUP!A:B,2,FALSE)/100</f>
        <v>0</v>
      </c>
      <c r="E26" s="19"/>
      <c r="F26" s="50">
        <f>(VLOOKUP(C26,HOPUTILIZATION!A:F,6,FALSE)*IF(E26="",D26,E26)*B26*1000)/(B$5/1000)</f>
        <v>0</v>
      </c>
      <c r="G26" s="6">
        <f t="shared" si="8"/>
        <v>0</v>
      </c>
      <c r="I26" s="96"/>
      <c r="J26" s="94"/>
      <c r="K26" s="94"/>
      <c r="L26" s="94"/>
      <c r="M26" s="95"/>
    </row>
    <row r="27" spans="1:20" ht="15.75" customHeight="1">
      <c r="A27" s="37" t="s">
        <v>43</v>
      </c>
      <c r="B27" s="19"/>
      <c r="C27" s="19"/>
      <c r="D27" s="12">
        <f>VLOOKUP(A27,HOPLOOKUP!A:B,2,FALSE)/100</f>
        <v>0</v>
      </c>
      <c r="E27" s="19"/>
      <c r="F27" s="50">
        <f>(VLOOKUP(C27,HOPUTILIZATION!A:F,6,FALSE)*IF(E27="",D27,E27)*B27*1000)/(B$5/1000)</f>
        <v>0</v>
      </c>
      <c r="G27" s="6">
        <f t="shared" si="8"/>
        <v>0</v>
      </c>
      <c r="I27" s="96"/>
      <c r="J27" s="94"/>
      <c r="K27" s="94"/>
      <c r="L27" s="94"/>
      <c r="M27" s="95"/>
    </row>
    <row r="28" spans="1:20" ht="15.75" customHeight="1">
      <c r="A28" s="37" t="s">
        <v>43</v>
      </c>
      <c r="B28" s="19"/>
      <c r="C28" s="19"/>
      <c r="D28" s="12">
        <f>VLOOKUP(A28,HOPLOOKUP!A:B,2,FALSE)/100</f>
        <v>0</v>
      </c>
      <c r="E28" s="19"/>
      <c r="F28" s="50">
        <f>(VLOOKUP(C28,HOPUTILIZATION!A:F,6,FALSE)*IF(E28="",D28,E28)*B28*1000)/(B$5/1000)</f>
        <v>0</v>
      </c>
      <c r="G28" s="6">
        <f t="shared" si="8"/>
        <v>0</v>
      </c>
      <c r="I28" s="96"/>
      <c r="J28" s="94"/>
      <c r="K28" s="94"/>
      <c r="L28" s="94"/>
      <c r="M28" s="95"/>
    </row>
    <row r="29" spans="1:20" ht="15.75" customHeight="1">
      <c r="A29" s="37" t="s">
        <v>43</v>
      </c>
      <c r="B29" s="19"/>
      <c r="C29" s="19"/>
      <c r="D29" s="12">
        <f>VLOOKUP(A29,HOPLOOKUP!A:B,2,FALSE)/100</f>
        <v>0</v>
      </c>
      <c r="E29" s="19"/>
      <c r="F29" s="50">
        <f>(VLOOKUP(C29,HOPUTILIZATION!A:F,6,FALSE)*IF(E29="",D29,E29)*B29*1000)/(B$5/1000)</f>
        <v>0</v>
      </c>
      <c r="G29" s="6">
        <f t="shared" si="8"/>
        <v>0</v>
      </c>
      <c r="I29" s="96"/>
      <c r="J29" s="94"/>
      <c r="K29" s="94"/>
      <c r="L29" s="94"/>
      <c r="M29" s="95"/>
    </row>
    <row r="30" spans="1:20" ht="15.75" customHeight="1">
      <c r="A30" s="38" t="s">
        <v>43</v>
      </c>
      <c r="B30" s="39"/>
      <c r="C30" s="39"/>
      <c r="D30" s="41">
        <f>VLOOKUP(A30,HOPLOOKUP!A:B,2,FALSE)/100</f>
        <v>0</v>
      </c>
      <c r="E30" s="39"/>
      <c r="F30" s="52">
        <f>(VLOOKUP(C30,HOPUTILIZATION!A:F,6,FALSE)*IF(E30="",D30,E30)*B30*1000)/(B$5/1000)</f>
        <v>0</v>
      </c>
      <c r="G30" s="6">
        <f t="shared" si="8"/>
        <v>0</v>
      </c>
      <c r="I30" s="53" t="s">
        <v>44</v>
      </c>
      <c r="J30" s="54">
        <v>5</v>
      </c>
      <c r="K30" s="14"/>
      <c r="L30" s="54">
        <v>18</v>
      </c>
      <c r="M30" s="55" t="s">
        <v>45</v>
      </c>
    </row>
    <row r="31" spans="1:20" ht="15.75" customHeight="1">
      <c r="B31" s="43" t="str">
        <f>"Hop total: "&amp;SUM(B21:B30)&amp;"g"</f>
        <v>Hop total: 18g</v>
      </c>
      <c r="I31" s="53" t="s">
        <v>46</v>
      </c>
      <c r="J31" s="54">
        <v>12</v>
      </c>
      <c r="K31" s="14"/>
      <c r="L31" s="54">
        <v>5</v>
      </c>
      <c r="M31" s="55" t="s">
        <v>47</v>
      </c>
    </row>
    <row r="32" spans="1:20" ht="15.75" customHeight="1">
      <c r="A32" s="44" t="s">
        <v>48</v>
      </c>
      <c r="B32" s="56" t="s">
        <v>49</v>
      </c>
      <c r="F32" s="12"/>
      <c r="I32" s="57" t="s">
        <v>50</v>
      </c>
      <c r="J32" s="58">
        <v>1.64</v>
      </c>
      <c r="K32" s="14"/>
      <c r="L32" s="59">
        <v>500</v>
      </c>
      <c r="M32" s="60" t="s">
        <v>51</v>
      </c>
    </row>
    <row r="33" spans="1:13" ht="15.75" customHeight="1">
      <c r="A33" s="38" t="s">
        <v>570</v>
      </c>
      <c r="B33" s="42">
        <f>VLOOKUP(A33,YEASTLOOKUP!A:B,2,FALSE)</f>
        <v>77.3</v>
      </c>
      <c r="I33" s="61" t="s">
        <v>53</v>
      </c>
      <c r="J33" s="62">
        <f>D5/J30*(J31*453.592)+D5/J30*(J32*453.592/16)</f>
        <v>1534.3093424765875</v>
      </c>
      <c r="K33" s="63"/>
      <c r="L33" s="64">
        <f>(B5/1000)/L30*(L31*1000+L32)</f>
        <v>1588.8888888888891</v>
      </c>
      <c r="M33" s="65" t="s">
        <v>53</v>
      </c>
    </row>
    <row r="34" spans="1:13" ht="15.75" customHeight="1"/>
    <row r="35" spans="1:13" ht="15.75" customHeight="1">
      <c r="A35" s="46" t="s">
        <v>54</v>
      </c>
      <c r="B35" s="47"/>
      <c r="C35" s="47"/>
      <c r="D35" s="47"/>
      <c r="E35" s="47"/>
      <c r="F35" s="47"/>
      <c r="G35" s="48"/>
      <c r="I35" s="46" t="s">
        <v>55</v>
      </c>
      <c r="J35" s="47"/>
      <c r="K35" s="47"/>
      <c r="L35" s="47"/>
      <c r="M35" s="48"/>
    </row>
    <row r="36" spans="1:13" ht="15.75" customHeight="1">
      <c r="A36" s="93" t="s">
        <v>56</v>
      </c>
      <c r="B36" s="94"/>
      <c r="C36" s="94"/>
      <c r="D36" s="94"/>
      <c r="E36" s="94"/>
      <c r="F36" s="94"/>
      <c r="G36" s="95"/>
      <c r="I36" s="93" t="s">
        <v>57</v>
      </c>
      <c r="J36" s="94"/>
      <c r="K36" s="94"/>
      <c r="L36" s="94"/>
      <c r="M36" s="95"/>
    </row>
    <row r="37" spans="1:13" ht="15.75" customHeight="1">
      <c r="A37" s="96"/>
      <c r="B37" s="94"/>
      <c r="C37" s="94"/>
      <c r="D37" s="94"/>
      <c r="E37" s="94"/>
      <c r="F37" s="94"/>
      <c r="G37" s="95"/>
      <c r="H37" s="14"/>
      <c r="I37" s="96"/>
      <c r="J37" s="94"/>
      <c r="K37" s="94"/>
      <c r="L37" s="94"/>
      <c r="M37" s="95"/>
    </row>
    <row r="38" spans="1:13" ht="15.75" customHeight="1">
      <c r="A38" s="96"/>
      <c r="B38" s="94"/>
      <c r="C38" s="94"/>
      <c r="D38" s="94"/>
      <c r="E38" s="94"/>
      <c r="F38" s="94"/>
      <c r="G38" s="95"/>
      <c r="I38" s="96"/>
      <c r="J38" s="94"/>
      <c r="K38" s="94"/>
      <c r="L38" s="94"/>
      <c r="M38" s="95"/>
    </row>
    <row r="39" spans="1:13" ht="15.75" customHeight="1">
      <c r="A39" s="96"/>
      <c r="B39" s="94"/>
      <c r="C39" s="94"/>
      <c r="D39" s="94"/>
      <c r="E39" s="94"/>
      <c r="F39" s="94"/>
      <c r="G39" s="95"/>
      <c r="I39" s="96"/>
      <c r="J39" s="94"/>
      <c r="K39" s="94"/>
      <c r="L39" s="94"/>
      <c r="M39" s="95"/>
    </row>
    <row r="40" spans="1:13" ht="15.75" customHeight="1">
      <c r="A40" s="96"/>
      <c r="B40" s="94"/>
      <c r="C40" s="94"/>
      <c r="D40" s="94"/>
      <c r="E40" s="94"/>
      <c r="F40" s="94"/>
      <c r="G40" s="95"/>
      <c r="I40" s="96"/>
      <c r="J40" s="94"/>
      <c r="K40" s="94"/>
      <c r="L40" s="94"/>
      <c r="M40" s="95"/>
    </row>
    <row r="41" spans="1:13" ht="15.75" customHeight="1">
      <c r="A41" s="96"/>
      <c r="B41" s="94"/>
      <c r="C41" s="94"/>
      <c r="D41" s="94"/>
      <c r="E41" s="94"/>
      <c r="F41" s="94"/>
      <c r="G41" s="95"/>
      <c r="I41" s="96"/>
      <c r="J41" s="94"/>
      <c r="K41" s="94"/>
      <c r="L41" s="94"/>
      <c r="M41" s="95"/>
    </row>
    <row r="42" spans="1:13" ht="15.75" customHeight="1">
      <c r="A42" s="57" t="s">
        <v>58</v>
      </c>
      <c r="B42" s="19">
        <v>65</v>
      </c>
      <c r="C42" s="14"/>
      <c r="D42" s="14"/>
      <c r="E42" s="14"/>
      <c r="F42" s="14"/>
      <c r="G42" s="60"/>
      <c r="I42" s="96"/>
      <c r="J42" s="94"/>
      <c r="K42" s="94"/>
      <c r="L42" s="94"/>
      <c r="M42" s="95"/>
    </row>
    <row r="43" spans="1:13" ht="15.75" customHeight="1">
      <c r="A43" s="57" t="s">
        <v>59</v>
      </c>
      <c r="B43" s="19">
        <v>152</v>
      </c>
      <c r="C43" s="14"/>
      <c r="D43" s="14"/>
      <c r="E43" s="14"/>
      <c r="F43" s="14"/>
      <c r="G43" s="60"/>
      <c r="I43" s="96"/>
      <c r="J43" s="94"/>
      <c r="K43" s="94"/>
      <c r="L43" s="94"/>
      <c r="M43" s="95"/>
    </row>
    <row r="44" spans="1:13" ht="15.75" customHeight="1">
      <c r="A44" s="57" t="s">
        <v>60</v>
      </c>
      <c r="B44" s="66">
        <f>'Strike Water Calculator'!F10</f>
        <v>163.73355263157896</v>
      </c>
      <c r="C44" s="14"/>
      <c r="D44" s="14"/>
      <c r="E44" s="14"/>
      <c r="F44" s="14"/>
      <c r="G44" s="60"/>
      <c r="I44" s="57" t="s">
        <v>61</v>
      </c>
      <c r="J44" s="14"/>
      <c r="K44" s="67">
        <f>SUM(B9:B18)/2</f>
        <v>500</v>
      </c>
      <c r="L44" s="14" t="s">
        <v>62</v>
      </c>
      <c r="M44" s="60"/>
    </row>
    <row r="45" spans="1:13" ht="15.75" customHeight="1">
      <c r="A45" s="57" t="s">
        <v>63</v>
      </c>
      <c r="B45" s="19">
        <v>12</v>
      </c>
      <c r="C45" s="14"/>
      <c r="D45" s="14"/>
      <c r="E45" s="14"/>
      <c r="F45" s="14"/>
      <c r="G45" s="60"/>
      <c r="I45" s="57" t="s">
        <v>64</v>
      </c>
      <c r="J45" s="14"/>
      <c r="K45" s="67">
        <f>SUM(M9:M18)/2+SUM(G21:G30)+B5</f>
        <v>5665</v>
      </c>
      <c r="L45" s="14" t="s">
        <v>65</v>
      </c>
      <c r="M45" s="60"/>
    </row>
    <row r="46" spans="1:13" ht="15.75" customHeight="1">
      <c r="A46" s="68" t="s">
        <v>66</v>
      </c>
      <c r="B46" s="69">
        <f>B44+B45</f>
        <v>175.73355263157896</v>
      </c>
      <c r="C46" s="63"/>
      <c r="D46" s="63"/>
      <c r="E46" s="63"/>
      <c r="F46" s="63"/>
      <c r="G46" s="70"/>
      <c r="I46" s="57" t="s">
        <v>67</v>
      </c>
      <c r="J46" s="14"/>
      <c r="K46" s="67">
        <f>SUM(B9:B18)/2</f>
        <v>500</v>
      </c>
      <c r="L46" s="14" t="s">
        <v>62</v>
      </c>
      <c r="M46" s="60"/>
    </row>
    <row r="47" spans="1:13" ht="15.75" customHeight="1">
      <c r="I47" s="68" t="s">
        <v>68</v>
      </c>
      <c r="J47" s="63"/>
      <c r="K47" s="71">
        <f>B4-K45</f>
        <v>375</v>
      </c>
      <c r="L47" s="63" t="s">
        <v>65</v>
      </c>
      <c r="M47" s="70"/>
    </row>
    <row r="48" spans="1:1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I21:M29"/>
    <mergeCell ref="A36:G41"/>
    <mergeCell ref="I36:M43"/>
  </mergeCells>
  <pageMargins left="0.7" right="0.7" top="0.75" bottom="0.75" header="0" footer="0"/>
  <pageSetup orientation="landscape"/>
  <extLst>
    <ext xmlns:x14="http://schemas.microsoft.com/office/spreadsheetml/2009/9/main" uri="{CCE6A557-97BC-4b89-ADB6-D9C93CAAB3DF}">
      <x14:dataValidations xmlns:xm="http://schemas.microsoft.com/office/excel/2006/main" count="3">
        <x14:dataValidation type="list" allowBlank="1" showErrorMessage="1" xr:uid="{00000000-0002-0000-0000-000000000000}">
          <x14:formula1>
            <xm:f>HOPLOOKUP!$A$2:$A$122</xm:f>
          </x14:formula1>
          <xm:sqref>A21:A30</xm:sqref>
        </x14:dataValidation>
        <x14:dataValidation type="list" allowBlank="1" showErrorMessage="1" xr:uid="{00000000-0002-0000-0000-000001000000}">
          <x14:formula1>
            <xm:f>YEASTLOOKUP!$A$1:$A$123</xm:f>
          </x14:formula1>
          <xm:sqref>A33</xm:sqref>
        </x14:dataValidation>
        <x14:dataValidation type="list" allowBlank="1" showErrorMessage="1" xr:uid="{00000000-0002-0000-0000-000002000000}">
          <x14:formula1>
            <xm:f>GRAINLOOKUP!$A$2:$A$211</xm:f>
          </x14:formula1>
          <xm:sqref>A9:A18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1:I1000"/>
  <sheetViews>
    <sheetView workbookViewId="0"/>
  </sheetViews>
  <sheetFormatPr baseColWidth="10" defaultColWidth="10.140625" defaultRowHeight="15" customHeight="1"/>
  <cols>
    <col min="1" max="26" width="10.42578125" customWidth="1"/>
  </cols>
  <sheetData>
    <row r="1" spans="4:9" ht="15.75" customHeight="1"/>
    <row r="2" spans="4:9" ht="15.75" customHeight="1"/>
    <row r="3" spans="4:9" ht="15.75" customHeight="1"/>
    <row r="4" spans="4:9" ht="15.75" customHeight="1"/>
    <row r="5" spans="4:9" ht="15.75" customHeight="1">
      <c r="D5" s="72" t="s">
        <v>69</v>
      </c>
      <c r="E5" s="14"/>
      <c r="F5" s="14"/>
      <c r="G5" s="14"/>
      <c r="H5" s="14"/>
      <c r="I5" s="14"/>
    </row>
    <row r="6" spans="4:9" ht="15.75" customHeight="1">
      <c r="D6" s="7" t="s">
        <v>70</v>
      </c>
      <c r="E6" s="14">
        <f>SUM(RECIPE!B9:B18)</f>
        <v>1000</v>
      </c>
      <c r="F6" s="14"/>
      <c r="G6" s="14"/>
      <c r="H6" s="14"/>
      <c r="I6" s="14"/>
    </row>
    <row r="7" spans="4:9" ht="15.75" customHeight="1">
      <c r="D7" s="7" t="s">
        <v>71</v>
      </c>
      <c r="E7" s="73">
        <f t="shared" ref="E7:E8" si="0">(F7-32)/1.8</f>
        <v>18.333333333333332</v>
      </c>
      <c r="F7" s="19">
        <f>RECIPE!B42</f>
        <v>65</v>
      </c>
      <c r="G7" s="14" t="s">
        <v>72</v>
      </c>
      <c r="H7" s="14"/>
      <c r="I7" s="14"/>
    </row>
    <row r="8" spans="4:9" ht="15.75" customHeight="1">
      <c r="D8" s="7" t="s">
        <v>73</v>
      </c>
      <c r="E8" s="73">
        <f t="shared" si="0"/>
        <v>66.666666666666671</v>
      </c>
      <c r="F8" s="19">
        <f>RECIPE!B43</f>
        <v>152</v>
      </c>
      <c r="G8" s="14" t="s">
        <v>72</v>
      </c>
      <c r="H8" s="14"/>
      <c r="I8" s="14"/>
    </row>
    <row r="9" spans="4:9" ht="15.75" customHeight="1">
      <c r="D9" s="7" t="s">
        <v>74</v>
      </c>
      <c r="E9" s="14">
        <f>RECIPE!B4</f>
        <v>6040</v>
      </c>
      <c r="F9" s="74"/>
      <c r="G9" s="74"/>
      <c r="I9" s="14"/>
    </row>
    <row r="10" spans="4:9" ht="15.75" customHeight="1">
      <c r="D10" s="7" t="s">
        <v>75</v>
      </c>
      <c r="E10" s="73">
        <f>E16*E17+E8</f>
        <v>73.185307017543863</v>
      </c>
      <c r="F10" s="75">
        <f>E10*1.8+32</f>
        <v>163.73355263157896</v>
      </c>
      <c r="G10" s="14" t="s">
        <v>72</v>
      </c>
      <c r="I10" s="14"/>
    </row>
    <row r="11" spans="4:9" ht="15.75" customHeight="1">
      <c r="G11" s="14"/>
      <c r="I11" s="14"/>
    </row>
    <row r="12" spans="4:9" ht="15.75" customHeight="1">
      <c r="G12" s="14"/>
      <c r="I12" s="14"/>
    </row>
    <row r="13" spans="4:9" ht="15.75" customHeight="1">
      <c r="D13" s="72" t="s">
        <v>76</v>
      </c>
      <c r="E13" s="14"/>
      <c r="F13" s="14"/>
      <c r="G13" s="14"/>
      <c r="I13" s="14"/>
    </row>
    <row r="14" spans="4:9" ht="15.75" customHeight="1">
      <c r="D14" s="7" t="s">
        <v>77</v>
      </c>
      <c r="E14" s="14">
        <v>0.41</v>
      </c>
      <c r="F14" s="14"/>
      <c r="G14" s="14"/>
      <c r="I14" s="14"/>
    </row>
    <row r="15" spans="4:9" ht="15.75" customHeight="1">
      <c r="D15" s="7" t="s">
        <v>78</v>
      </c>
      <c r="E15" s="14">
        <f>(E9-3000)/E6</f>
        <v>3.04</v>
      </c>
      <c r="F15" s="14"/>
      <c r="G15" s="14"/>
      <c r="I15" s="14"/>
    </row>
    <row r="16" spans="4:9" ht="15.75" customHeight="1">
      <c r="D16" s="7" t="s">
        <v>79</v>
      </c>
      <c r="E16" s="14">
        <f>E14/E15</f>
        <v>0.13486842105263158</v>
      </c>
      <c r="F16" s="14"/>
      <c r="G16" s="14"/>
      <c r="I16" s="14"/>
    </row>
    <row r="17" spans="4:9" ht="15.75" customHeight="1">
      <c r="D17" s="7" t="s">
        <v>80</v>
      </c>
      <c r="E17" s="73">
        <f>E8-E7</f>
        <v>48.333333333333343</v>
      </c>
      <c r="F17" s="14"/>
      <c r="G17" s="14"/>
      <c r="I17" s="14"/>
    </row>
    <row r="18" spans="4:9" ht="15.75" customHeight="1">
      <c r="D18" s="14"/>
      <c r="E18" s="14"/>
      <c r="F18" s="14"/>
      <c r="G18" s="14"/>
      <c r="H18" s="14"/>
      <c r="I18" s="14"/>
    </row>
    <row r="19" spans="4:9" ht="15.75" customHeight="1">
      <c r="D19" s="14"/>
      <c r="E19" s="14"/>
      <c r="F19" s="14"/>
      <c r="G19" s="14"/>
      <c r="H19" s="14"/>
      <c r="I19" s="14"/>
    </row>
    <row r="20" spans="4:9" ht="15.75" customHeight="1">
      <c r="H20" s="14"/>
      <c r="I20" s="14"/>
    </row>
    <row r="21" spans="4:9" ht="15.75" customHeight="1">
      <c r="D21" s="14" t="s">
        <v>81</v>
      </c>
    </row>
    <row r="22" spans="4:9" ht="15.75" customHeight="1">
      <c r="D22" s="14"/>
    </row>
    <row r="23" spans="4:9" ht="15.75" customHeight="1">
      <c r="D23" s="14" t="s">
        <v>82</v>
      </c>
    </row>
    <row r="24" spans="4:9" ht="15.75" customHeight="1">
      <c r="D24" s="14" t="s">
        <v>83</v>
      </c>
    </row>
    <row r="25" spans="4:9" ht="15.75" customHeight="1">
      <c r="D25" s="14" t="s">
        <v>84</v>
      </c>
    </row>
    <row r="26" spans="4:9" ht="15.75" customHeight="1">
      <c r="D26" s="14" t="s">
        <v>85</v>
      </c>
    </row>
    <row r="27" spans="4:9" ht="15.75" customHeight="1">
      <c r="D27" s="14" t="s">
        <v>86</v>
      </c>
    </row>
    <row r="28" spans="4:9" ht="15.75" customHeight="1">
      <c r="D28" s="14" t="s">
        <v>87</v>
      </c>
    </row>
    <row r="29" spans="4:9" ht="15.75" customHeight="1">
      <c r="D29" s="14" t="s">
        <v>88</v>
      </c>
    </row>
    <row r="30" spans="4:9" ht="15.75" customHeight="1"/>
    <row r="31" spans="4:9" ht="15.75" customHeight="1"/>
    <row r="32" spans="4:9"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1"/>
  <sheetViews>
    <sheetView workbookViewId="0"/>
  </sheetViews>
  <sheetFormatPr baseColWidth="10" defaultColWidth="10.140625" defaultRowHeight="15" customHeight="1"/>
  <cols>
    <col min="1" max="26" width="10.5703125" customWidth="1"/>
  </cols>
  <sheetData>
    <row r="1" spans="1:1" ht="15.75" customHeight="1">
      <c r="A1" s="19" t="s">
        <v>89</v>
      </c>
    </row>
    <row r="2" spans="1:1" ht="15.75" customHeight="1">
      <c r="A2" s="6" t="s">
        <v>90</v>
      </c>
    </row>
    <row r="3" spans="1:1" ht="15.75" customHeight="1">
      <c r="A3" s="6" t="s">
        <v>91</v>
      </c>
    </row>
    <row r="4" spans="1:1" ht="15.75" customHeight="1">
      <c r="A4" s="6" t="s">
        <v>92</v>
      </c>
    </row>
    <row r="5" spans="1:1" ht="15.75" customHeight="1">
      <c r="A5" s="6" t="s">
        <v>93</v>
      </c>
    </row>
    <row r="6" spans="1:1" ht="15.75" customHeight="1">
      <c r="A6" s="6" t="s">
        <v>94</v>
      </c>
    </row>
    <row r="7" spans="1:1" ht="15.75" customHeight="1">
      <c r="A7" s="6" t="s">
        <v>95</v>
      </c>
    </row>
    <row r="8" spans="1:1" ht="15.75" customHeight="1">
      <c r="A8" s="6" t="s">
        <v>96</v>
      </c>
    </row>
    <row r="9" spans="1:1" ht="15.75" customHeight="1">
      <c r="A9" s="6" t="s">
        <v>97</v>
      </c>
    </row>
    <row r="10" spans="1:1" ht="15.75" customHeight="1"/>
    <row r="11" spans="1:1" ht="15.75" customHeight="1"/>
    <row r="12" spans="1:1" ht="15.75" customHeight="1"/>
    <row r="13" spans="1:1" ht="15.75" customHeight="1"/>
    <row r="14" spans="1:1" ht="15.75" customHeight="1">
      <c r="A14" s="6" t="s">
        <v>98</v>
      </c>
    </row>
    <row r="15" spans="1:1" ht="15.75" customHeight="1"/>
    <row r="16" spans="1:1"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baseColWidth="10" defaultColWidth="10.140625" defaultRowHeight="15" customHeight="1"/>
  <cols>
    <col min="1" max="26" width="10.42578125" customWidth="1"/>
  </cols>
  <sheetData>
    <row r="1" spans="1:1" ht="15.75" customHeight="1"/>
    <row r="2" spans="1:1" ht="15.75" customHeight="1">
      <c r="A2" s="14" t="s">
        <v>99</v>
      </c>
    </row>
    <row r="3" spans="1:1" ht="15.75" customHeight="1">
      <c r="A3" s="14" t="s">
        <v>100</v>
      </c>
    </row>
    <row r="4" spans="1:1" ht="15.75" customHeight="1">
      <c r="A4" s="14" t="s">
        <v>101</v>
      </c>
    </row>
    <row r="5" spans="1:1" ht="15.75" customHeight="1">
      <c r="A5" s="14" t="s">
        <v>102</v>
      </c>
    </row>
    <row r="6" spans="1:1" ht="15.75" customHeight="1">
      <c r="A6" s="14" t="s">
        <v>103</v>
      </c>
    </row>
    <row r="7" spans="1:1" ht="15.75" customHeight="1"/>
    <row r="8" spans="1:1" ht="15.75" customHeight="1"/>
    <row r="9" spans="1:1" ht="15.75" customHeight="1"/>
    <row r="10" spans="1:1" ht="15.75" customHeight="1"/>
    <row r="11" spans="1:1" ht="15.75" customHeight="1"/>
    <row r="12" spans="1:1" ht="15.75" customHeight="1"/>
    <row r="13" spans="1:1" ht="15.75" customHeight="1"/>
    <row r="14" spans="1:1" ht="15.75" customHeight="1"/>
    <row r="15" spans="1:1" ht="15.75" customHeight="1"/>
    <row r="16" spans="1:1"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0"/>
  <sheetViews>
    <sheetView workbookViewId="0"/>
  </sheetViews>
  <sheetFormatPr baseColWidth="10" defaultColWidth="10.140625" defaultRowHeight="15" customHeight="1"/>
  <cols>
    <col min="1" max="26" width="10.42578125" customWidth="1"/>
  </cols>
  <sheetData>
    <row r="1" spans="1:1" ht="15.75" customHeight="1"/>
    <row r="2" spans="1:1" ht="15.75" customHeight="1">
      <c r="A2" s="14" t="s">
        <v>104</v>
      </c>
    </row>
    <row r="3" spans="1:1" ht="15.75" customHeight="1">
      <c r="A3" s="76" t="s">
        <v>105</v>
      </c>
    </row>
    <row r="4" spans="1:1" ht="15.75" customHeight="1"/>
    <row r="5" spans="1:1" ht="15.75" customHeight="1"/>
    <row r="6" spans="1:1" ht="15.75" customHeight="1"/>
    <row r="7" spans="1:1" ht="15.75" customHeight="1"/>
    <row r="8" spans="1:1" ht="15.75" customHeight="1"/>
    <row r="9" spans="1:1" ht="15.75" customHeight="1"/>
    <row r="10" spans="1:1" ht="15.75" customHeight="1"/>
    <row r="11" spans="1:1" ht="15.75" customHeight="1"/>
    <row r="12" spans="1:1" ht="15.75" customHeight="1"/>
    <row r="13" spans="1:1" ht="15.75" customHeight="1"/>
    <row r="14" spans="1:1" ht="15.75" customHeight="1"/>
    <row r="15" spans="1:1" ht="15.75" customHeight="1"/>
    <row r="16" spans="1:1"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A3" r:id="rId1" xr:uid="{00000000-0004-0000-0400-00000000000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23"/>
  <sheetViews>
    <sheetView workbookViewId="0">
      <pane ySplit="1" topLeftCell="A2" activePane="bottomLeft" state="frozen"/>
      <selection pane="bottomLeft" activeCell="B3" sqref="B3"/>
    </sheetView>
  </sheetViews>
  <sheetFormatPr baseColWidth="10" defaultColWidth="10.140625" defaultRowHeight="15" customHeight="1"/>
  <cols>
    <col min="1" max="1" width="26.7109375" customWidth="1"/>
    <col min="2" max="2" width="11" customWidth="1"/>
    <col min="3" max="3" width="18.5703125" customWidth="1"/>
    <col min="4" max="4" width="11" customWidth="1"/>
    <col min="5" max="5" width="19.140625" customWidth="1"/>
    <col min="6" max="7" width="11" customWidth="1"/>
    <col min="8" max="8" width="25.28515625" customWidth="1"/>
    <col min="9" max="9" width="29.85546875" customWidth="1"/>
    <col min="10" max="10" width="25.28515625" customWidth="1"/>
    <col min="11" max="26" width="11" customWidth="1"/>
  </cols>
  <sheetData>
    <row r="1" spans="1:10" ht="31.5" customHeight="1">
      <c r="A1" s="77" t="s">
        <v>106</v>
      </c>
      <c r="B1" s="77" t="s">
        <v>16</v>
      </c>
      <c r="C1" s="77" t="s">
        <v>107</v>
      </c>
      <c r="D1" s="28" t="s">
        <v>17</v>
      </c>
      <c r="E1" s="77" t="s">
        <v>18</v>
      </c>
      <c r="F1" s="28" t="s">
        <v>19</v>
      </c>
      <c r="G1" s="28" t="s">
        <v>20</v>
      </c>
      <c r="H1" s="78" t="s">
        <v>108</v>
      </c>
      <c r="I1" s="77" t="s">
        <v>109</v>
      </c>
      <c r="J1" s="78" t="s">
        <v>110</v>
      </c>
    </row>
    <row r="2" spans="1:10" ht="15.75" customHeight="1">
      <c r="A2" s="79" t="s">
        <v>31</v>
      </c>
      <c r="B2" s="80">
        <v>0</v>
      </c>
      <c r="C2" s="81" t="s">
        <v>111</v>
      </c>
      <c r="D2" s="80">
        <v>0</v>
      </c>
      <c r="E2" s="81" t="s">
        <v>111</v>
      </c>
      <c r="F2" s="80">
        <v>0</v>
      </c>
      <c r="G2" s="80">
        <v>0</v>
      </c>
      <c r="H2" s="81">
        <v>0</v>
      </c>
      <c r="I2" s="81" t="s">
        <v>112</v>
      </c>
      <c r="J2" s="81"/>
    </row>
    <row r="3" spans="1:10" ht="15.75" customHeight="1">
      <c r="A3" s="82" t="s">
        <v>113</v>
      </c>
      <c r="B3" s="82">
        <v>27</v>
      </c>
      <c r="C3" s="83" t="s">
        <v>114</v>
      </c>
      <c r="D3" s="82">
        <v>0.83</v>
      </c>
      <c r="E3" s="83" t="s">
        <v>114</v>
      </c>
      <c r="F3" s="82">
        <v>3</v>
      </c>
      <c r="G3" s="82">
        <v>0</v>
      </c>
      <c r="H3" s="83" t="s">
        <v>115</v>
      </c>
      <c r="I3" s="83" t="s">
        <v>112</v>
      </c>
      <c r="J3" s="83">
        <v>1</v>
      </c>
    </row>
    <row r="4" spans="1:10" ht="15.75" customHeight="1">
      <c r="A4" s="82" t="s">
        <v>116</v>
      </c>
      <c r="B4" s="82">
        <v>43</v>
      </c>
      <c r="C4" s="83" t="s">
        <v>111</v>
      </c>
      <c r="D4" s="82">
        <v>1</v>
      </c>
      <c r="E4" s="83" t="s">
        <v>111</v>
      </c>
      <c r="F4" s="82">
        <v>4</v>
      </c>
      <c r="G4" s="82">
        <v>0</v>
      </c>
      <c r="H4" s="83">
        <v>0</v>
      </c>
      <c r="I4" s="83" t="s">
        <v>112</v>
      </c>
      <c r="J4" s="83">
        <v>0</v>
      </c>
    </row>
    <row r="5" spans="1:10" ht="15.75" customHeight="1">
      <c r="A5" s="82" t="s">
        <v>117</v>
      </c>
      <c r="B5" s="82">
        <v>35</v>
      </c>
      <c r="C5" s="83" t="s">
        <v>114</v>
      </c>
      <c r="D5" s="82">
        <v>0.76</v>
      </c>
      <c r="E5" s="83" t="s">
        <v>114</v>
      </c>
      <c r="F5" s="82">
        <v>30</v>
      </c>
      <c r="G5" s="82">
        <v>0</v>
      </c>
      <c r="H5" s="83" t="s">
        <v>118</v>
      </c>
      <c r="I5" s="83" t="s">
        <v>112</v>
      </c>
      <c r="J5" s="83">
        <v>1</v>
      </c>
    </row>
    <row r="6" spans="1:10" ht="15.75" customHeight="1">
      <c r="A6" s="82" t="s">
        <v>119</v>
      </c>
      <c r="B6" s="82">
        <v>36</v>
      </c>
      <c r="C6" s="83" t="s">
        <v>114</v>
      </c>
      <c r="D6" s="82">
        <v>0.83</v>
      </c>
      <c r="E6" s="83" t="s">
        <v>114</v>
      </c>
      <c r="F6" s="82">
        <v>2</v>
      </c>
      <c r="G6" s="82">
        <v>131</v>
      </c>
      <c r="H6" s="83" t="s">
        <v>115</v>
      </c>
      <c r="I6" s="83" t="s">
        <v>112</v>
      </c>
      <c r="J6" s="83">
        <v>1</v>
      </c>
    </row>
    <row r="7" spans="1:10" ht="15.75" customHeight="1">
      <c r="A7" s="82" t="s">
        <v>120</v>
      </c>
      <c r="B7" s="82">
        <v>6.1</v>
      </c>
      <c r="C7" s="83" t="s">
        <v>111</v>
      </c>
      <c r="D7" s="82">
        <v>1.21</v>
      </c>
      <c r="E7" s="83" t="s">
        <v>111</v>
      </c>
      <c r="F7" s="82">
        <v>5</v>
      </c>
      <c r="G7" s="82">
        <v>0</v>
      </c>
      <c r="H7" s="83">
        <v>0</v>
      </c>
      <c r="I7" s="83" t="s">
        <v>112</v>
      </c>
      <c r="J7" s="83">
        <v>0</v>
      </c>
    </row>
    <row r="8" spans="1:10" ht="15.75" customHeight="1">
      <c r="A8" s="82" t="s">
        <v>121</v>
      </c>
      <c r="B8" s="82">
        <v>40</v>
      </c>
      <c r="C8" s="83" t="s">
        <v>111</v>
      </c>
      <c r="D8" s="82">
        <v>1.21</v>
      </c>
      <c r="E8" s="83" t="s">
        <v>111</v>
      </c>
      <c r="F8" s="82">
        <v>18</v>
      </c>
      <c r="G8" s="82">
        <v>0</v>
      </c>
      <c r="H8" s="83">
        <v>0</v>
      </c>
      <c r="I8" s="83">
        <v>6.4338999999999993E-2</v>
      </c>
      <c r="J8" s="83">
        <v>0</v>
      </c>
    </row>
    <row r="9" spans="1:10" ht="15.75" customHeight="1">
      <c r="A9" s="82" t="s">
        <v>122</v>
      </c>
      <c r="B9" s="82">
        <v>34</v>
      </c>
      <c r="C9" s="83" t="s">
        <v>114</v>
      </c>
      <c r="D9" s="82">
        <v>0.55000000000000004</v>
      </c>
      <c r="E9" s="83" t="s">
        <v>114</v>
      </c>
      <c r="F9" s="82">
        <v>35</v>
      </c>
      <c r="G9" s="82">
        <v>0</v>
      </c>
      <c r="H9" s="83" t="s">
        <v>123</v>
      </c>
      <c r="I9" s="83" t="s">
        <v>112</v>
      </c>
      <c r="J9" s="83">
        <v>1</v>
      </c>
    </row>
    <row r="10" spans="1:10" ht="15.75" customHeight="1">
      <c r="A10" s="82" t="s">
        <v>124</v>
      </c>
      <c r="B10" s="84">
        <v>35</v>
      </c>
      <c r="C10" s="83" t="s">
        <v>114</v>
      </c>
      <c r="D10" s="84">
        <v>0.55000000000000004</v>
      </c>
      <c r="E10" s="83" t="s">
        <v>114</v>
      </c>
      <c r="F10" s="82">
        <v>15</v>
      </c>
      <c r="G10" s="82">
        <v>0</v>
      </c>
      <c r="H10" s="83" t="s">
        <v>123</v>
      </c>
      <c r="I10" s="83" t="s">
        <v>112</v>
      </c>
      <c r="J10" s="83">
        <v>1</v>
      </c>
    </row>
    <row r="11" spans="1:10" ht="15.75" customHeight="1">
      <c r="A11" s="82" t="s">
        <v>125</v>
      </c>
      <c r="B11" s="82">
        <v>37</v>
      </c>
      <c r="C11" s="83" t="s">
        <v>114</v>
      </c>
      <c r="D11" s="82">
        <v>0.72</v>
      </c>
      <c r="E11" s="83" t="s">
        <v>114</v>
      </c>
      <c r="F11" s="82">
        <v>19</v>
      </c>
      <c r="G11" s="82">
        <v>29</v>
      </c>
      <c r="H11" s="83" t="s">
        <v>118</v>
      </c>
      <c r="I11" s="83" t="s">
        <v>112</v>
      </c>
      <c r="J11" s="83">
        <v>1</v>
      </c>
    </row>
    <row r="12" spans="1:10" ht="15.75" customHeight="1">
      <c r="A12" s="82" t="s">
        <v>126</v>
      </c>
      <c r="B12" s="84">
        <v>37</v>
      </c>
      <c r="C12" s="83" t="s">
        <v>114</v>
      </c>
      <c r="D12" s="84">
        <v>0.83</v>
      </c>
      <c r="E12" s="83" t="s">
        <v>114</v>
      </c>
      <c r="F12" s="82">
        <v>2</v>
      </c>
      <c r="G12" s="82">
        <v>105</v>
      </c>
      <c r="H12" s="83" t="s">
        <v>115</v>
      </c>
      <c r="I12" s="83" t="s">
        <v>112</v>
      </c>
      <c r="J12" s="83">
        <v>1</v>
      </c>
    </row>
    <row r="13" spans="1:10" ht="15.75" customHeight="1">
      <c r="A13" s="82" t="s">
        <v>127</v>
      </c>
      <c r="B13" s="82">
        <v>36</v>
      </c>
      <c r="C13" s="83" t="s">
        <v>114</v>
      </c>
      <c r="D13" s="82">
        <v>0.83</v>
      </c>
      <c r="E13" s="83" t="s">
        <v>114</v>
      </c>
      <c r="F13" s="82">
        <v>2</v>
      </c>
      <c r="G13" s="82">
        <v>105</v>
      </c>
      <c r="H13" s="83" t="s">
        <v>115</v>
      </c>
      <c r="I13" s="83" t="s">
        <v>112</v>
      </c>
      <c r="J13" s="83">
        <v>1</v>
      </c>
    </row>
    <row r="14" spans="1:10" ht="15.75" customHeight="1">
      <c r="A14" s="82" t="s">
        <v>128</v>
      </c>
      <c r="B14" s="82">
        <v>35</v>
      </c>
      <c r="C14" s="83" t="s">
        <v>114</v>
      </c>
      <c r="D14" s="82">
        <v>0.75</v>
      </c>
      <c r="E14" s="83" t="s">
        <v>114</v>
      </c>
      <c r="F14" s="82">
        <v>12</v>
      </c>
      <c r="G14" s="82">
        <v>135</v>
      </c>
      <c r="H14" s="83" t="s">
        <v>118</v>
      </c>
      <c r="I14" s="83" t="s">
        <v>112</v>
      </c>
      <c r="J14" s="83">
        <v>1</v>
      </c>
    </row>
    <row r="15" spans="1:10" ht="15.75" customHeight="1">
      <c r="A15" s="82" t="s">
        <v>129</v>
      </c>
      <c r="B15" s="82">
        <v>36</v>
      </c>
      <c r="C15" s="83" t="s">
        <v>114</v>
      </c>
      <c r="D15" s="82">
        <v>0.72</v>
      </c>
      <c r="E15" s="83" t="s">
        <v>114</v>
      </c>
      <c r="F15" s="82">
        <v>27</v>
      </c>
      <c r="G15" s="82">
        <v>6</v>
      </c>
      <c r="H15" s="83" t="s">
        <v>118</v>
      </c>
      <c r="I15" s="83" t="s">
        <v>112</v>
      </c>
      <c r="J15" s="83">
        <v>1</v>
      </c>
    </row>
    <row r="16" spans="1:10" ht="15.75" customHeight="1">
      <c r="A16" s="82" t="s">
        <v>130</v>
      </c>
      <c r="B16" s="82">
        <v>25</v>
      </c>
      <c r="C16" s="83" t="s">
        <v>114</v>
      </c>
      <c r="D16" s="82">
        <v>0.15</v>
      </c>
      <c r="E16" s="83" t="s">
        <v>114</v>
      </c>
      <c r="F16" s="82">
        <v>500</v>
      </c>
      <c r="G16" s="82">
        <v>0</v>
      </c>
      <c r="H16" s="83" t="s">
        <v>131</v>
      </c>
      <c r="I16" s="83" t="s">
        <v>112</v>
      </c>
      <c r="J16" s="83">
        <v>1</v>
      </c>
    </row>
    <row r="17" spans="1:10" ht="15.75" customHeight="1">
      <c r="A17" s="82" t="s">
        <v>27</v>
      </c>
      <c r="B17" s="84">
        <v>37</v>
      </c>
      <c r="C17" s="83" t="s">
        <v>114</v>
      </c>
      <c r="D17" s="82">
        <v>0.83</v>
      </c>
      <c r="E17" s="83" t="s">
        <v>114</v>
      </c>
      <c r="F17" s="82">
        <v>1.8</v>
      </c>
      <c r="G17" s="82">
        <v>140</v>
      </c>
      <c r="H17" s="83" t="s">
        <v>115</v>
      </c>
      <c r="I17" s="83" t="s">
        <v>112</v>
      </c>
      <c r="J17" s="83">
        <v>1</v>
      </c>
    </row>
    <row r="18" spans="1:10" ht="15.75" customHeight="1">
      <c r="A18" s="82" t="s">
        <v>132</v>
      </c>
      <c r="B18" s="84">
        <v>36</v>
      </c>
      <c r="C18" s="83" t="s">
        <v>114</v>
      </c>
      <c r="D18" s="82">
        <v>0.83</v>
      </c>
      <c r="E18" s="83" t="s">
        <v>114</v>
      </c>
      <c r="F18" s="82">
        <v>1.8</v>
      </c>
      <c r="G18" s="82">
        <v>180</v>
      </c>
      <c r="H18" s="83" t="s">
        <v>115</v>
      </c>
      <c r="I18" s="83" t="s">
        <v>112</v>
      </c>
      <c r="J18" s="83">
        <v>1</v>
      </c>
    </row>
    <row r="19" spans="1:10" ht="15.75" customHeight="1">
      <c r="A19" s="82" t="s">
        <v>133</v>
      </c>
      <c r="B19" s="82">
        <v>37</v>
      </c>
      <c r="C19" s="83" t="s">
        <v>114</v>
      </c>
      <c r="D19" s="82">
        <v>0.72</v>
      </c>
      <c r="E19" s="83" t="s">
        <v>114</v>
      </c>
      <c r="F19" s="82">
        <v>20</v>
      </c>
      <c r="G19" s="82">
        <v>29</v>
      </c>
      <c r="H19" s="83" t="s">
        <v>118</v>
      </c>
      <c r="I19" s="83" t="s">
        <v>112</v>
      </c>
      <c r="J19" s="83">
        <v>1</v>
      </c>
    </row>
    <row r="20" spans="1:10" ht="15.75" customHeight="1">
      <c r="A20" s="82" t="s">
        <v>134</v>
      </c>
      <c r="B20" s="82">
        <v>25</v>
      </c>
      <c r="C20" s="83" t="s">
        <v>114</v>
      </c>
      <c r="D20" s="82">
        <v>0.15</v>
      </c>
      <c r="E20" s="83" t="s">
        <v>114</v>
      </c>
      <c r="F20" s="82">
        <v>500</v>
      </c>
      <c r="G20" s="82">
        <v>0</v>
      </c>
      <c r="H20" s="83" t="s">
        <v>131</v>
      </c>
      <c r="I20" s="83" t="s">
        <v>112</v>
      </c>
      <c r="J20" s="83">
        <v>1</v>
      </c>
    </row>
    <row r="21" spans="1:10" ht="15.75" customHeight="1">
      <c r="A21" s="82" t="s">
        <v>135</v>
      </c>
      <c r="B21" s="82">
        <v>25</v>
      </c>
      <c r="C21" s="83" t="s">
        <v>114</v>
      </c>
      <c r="D21" s="82">
        <v>0.15</v>
      </c>
      <c r="E21" s="83" t="s">
        <v>114</v>
      </c>
      <c r="F21" s="82">
        <v>500</v>
      </c>
      <c r="G21" s="82">
        <v>0</v>
      </c>
      <c r="H21" s="83" t="s">
        <v>131</v>
      </c>
      <c r="I21" s="83" t="s">
        <v>112</v>
      </c>
      <c r="J21" s="83">
        <v>1</v>
      </c>
    </row>
    <row r="22" spans="1:10" ht="15.75" customHeight="1">
      <c r="A22" s="82" t="s">
        <v>136</v>
      </c>
      <c r="B22" s="84">
        <v>34</v>
      </c>
      <c r="C22" s="83" t="s">
        <v>114</v>
      </c>
      <c r="D22" s="82">
        <v>0.7</v>
      </c>
      <c r="E22" s="83" t="s">
        <v>114</v>
      </c>
      <c r="F22" s="82">
        <v>55</v>
      </c>
      <c r="G22" s="82">
        <v>0</v>
      </c>
      <c r="H22" s="83" t="s">
        <v>118</v>
      </c>
      <c r="I22" s="83" t="s">
        <v>112</v>
      </c>
      <c r="J22" s="83">
        <v>1</v>
      </c>
    </row>
    <row r="23" spans="1:10" ht="15.75" customHeight="1">
      <c r="A23" s="82" t="s">
        <v>137</v>
      </c>
      <c r="B23" s="84">
        <v>35</v>
      </c>
      <c r="C23" s="83" t="s">
        <v>114</v>
      </c>
      <c r="D23" s="84">
        <v>0.55000000000000004</v>
      </c>
      <c r="E23" s="83" t="s">
        <v>114</v>
      </c>
      <c r="F23" s="82">
        <v>10</v>
      </c>
      <c r="G23" s="82">
        <v>0</v>
      </c>
      <c r="H23" s="83" t="s">
        <v>123</v>
      </c>
      <c r="I23" s="83" t="s">
        <v>112</v>
      </c>
      <c r="J23" s="83">
        <v>1</v>
      </c>
    </row>
    <row r="24" spans="1:10" ht="15.75" customHeight="1">
      <c r="A24" s="82" t="s">
        <v>138</v>
      </c>
      <c r="B24" s="84">
        <v>33</v>
      </c>
      <c r="C24" s="83" t="s">
        <v>114</v>
      </c>
      <c r="D24" s="84">
        <v>0.62</v>
      </c>
      <c r="E24" s="83" t="s">
        <v>114</v>
      </c>
      <c r="F24" s="82">
        <v>120</v>
      </c>
      <c r="G24" s="82">
        <v>0</v>
      </c>
      <c r="H24" s="83" t="s">
        <v>123</v>
      </c>
      <c r="I24" s="83" t="s">
        <v>112</v>
      </c>
      <c r="J24" s="83">
        <v>1</v>
      </c>
    </row>
    <row r="25" spans="1:10" ht="15.75" customHeight="1">
      <c r="A25" s="82" t="s">
        <v>139</v>
      </c>
      <c r="B25" s="84">
        <v>33</v>
      </c>
      <c r="C25" s="83" t="s">
        <v>114</v>
      </c>
      <c r="D25" s="84">
        <v>0.62</v>
      </c>
      <c r="E25" s="83" t="s">
        <v>114</v>
      </c>
      <c r="F25" s="82">
        <v>150</v>
      </c>
      <c r="G25" s="82">
        <v>0</v>
      </c>
      <c r="H25" s="83" t="s">
        <v>123</v>
      </c>
      <c r="I25" s="83" t="s">
        <v>112</v>
      </c>
      <c r="J25" s="83">
        <v>1</v>
      </c>
    </row>
    <row r="26" spans="1:10" ht="15.75" customHeight="1">
      <c r="A26" s="82" t="s">
        <v>140</v>
      </c>
      <c r="B26" s="84">
        <v>35</v>
      </c>
      <c r="C26" s="83" t="s">
        <v>114</v>
      </c>
      <c r="D26" s="84">
        <v>0.55000000000000004</v>
      </c>
      <c r="E26" s="83" t="s">
        <v>114</v>
      </c>
      <c r="F26" s="82">
        <v>20</v>
      </c>
      <c r="G26" s="82">
        <v>0</v>
      </c>
      <c r="H26" s="83" t="s">
        <v>123</v>
      </c>
      <c r="I26" s="83" t="s">
        <v>112</v>
      </c>
      <c r="J26" s="83">
        <v>1</v>
      </c>
    </row>
    <row r="27" spans="1:10" ht="15.75" customHeight="1">
      <c r="A27" s="82" t="s">
        <v>141</v>
      </c>
      <c r="B27" s="82">
        <v>34</v>
      </c>
      <c r="C27" s="83" t="s">
        <v>114</v>
      </c>
      <c r="D27" s="82">
        <v>0.55000000000000004</v>
      </c>
      <c r="E27" s="83" t="s">
        <v>114</v>
      </c>
      <c r="F27" s="82">
        <v>40</v>
      </c>
      <c r="G27" s="82">
        <v>0</v>
      </c>
      <c r="H27" s="83" t="s">
        <v>123</v>
      </c>
      <c r="I27" s="83" t="s">
        <v>112</v>
      </c>
      <c r="J27" s="83">
        <v>1</v>
      </c>
    </row>
    <row r="28" spans="1:10" ht="15.75" customHeight="1">
      <c r="A28" s="82" t="s">
        <v>142</v>
      </c>
      <c r="B28" s="84">
        <v>34</v>
      </c>
      <c r="C28" s="83" t="s">
        <v>114</v>
      </c>
      <c r="D28" s="84">
        <v>0.55000000000000004</v>
      </c>
      <c r="E28" s="83" t="s">
        <v>114</v>
      </c>
      <c r="F28" s="82">
        <v>60</v>
      </c>
      <c r="G28" s="82">
        <v>0</v>
      </c>
      <c r="H28" s="83" t="s">
        <v>123</v>
      </c>
      <c r="I28" s="83" t="s">
        <v>112</v>
      </c>
      <c r="J28" s="83">
        <v>1</v>
      </c>
    </row>
    <row r="29" spans="1:10" ht="15.75" customHeight="1">
      <c r="A29" s="82" t="s">
        <v>143</v>
      </c>
      <c r="B29" s="82">
        <v>33</v>
      </c>
      <c r="C29" s="83" t="s">
        <v>114</v>
      </c>
      <c r="D29" s="82">
        <v>0.55000000000000004</v>
      </c>
      <c r="E29" s="83" t="s">
        <v>114</v>
      </c>
      <c r="F29" s="82">
        <v>80</v>
      </c>
      <c r="G29" s="82">
        <v>0</v>
      </c>
      <c r="H29" s="83" t="s">
        <v>123</v>
      </c>
      <c r="I29" s="83" t="s">
        <v>112</v>
      </c>
      <c r="J29" s="83">
        <v>1</v>
      </c>
    </row>
    <row r="30" spans="1:10" ht="15.75" customHeight="1">
      <c r="A30" s="82" t="s">
        <v>143</v>
      </c>
      <c r="B30" s="84">
        <v>34</v>
      </c>
      <c r="C30" s="83" t="s">
        <v>114</v>
      </c>
      <c r="D30" s="84">
        <v>0.55000000000000004</v>
      </c>
      <c r="E30" s="83" t="s">
        <v>114</v>
      </c>
      <c r="F30" s="82">
        <v>80</v>
      </c>
      <c r="G30" s="82">
        <v>0</v>
      </c>
      <c r="H30" s="83" t="s">
        <v>123</v>
      </c>
      <c r="I30" s="83" t="s">
        <v>112</v>
      </c>
      <c r="J30" s="83">
        <v>1</v>
      </c>
    </row>
    <row r="31" spans="1:10" ht="15.75" customHeight="1">
      <c r="A31" s="82" t="s">
        <v>144</v>
      </c>
      <c r="B31" s="84">
        <v>34</v>
      </c>
      <c r="C31" s="83" t="s">
        <v>114</v>
      </c>
      <c r="D31" s="84">
        <v>0.55000000000000004</v>
      </c>
      <c r="E31" s="83" t="s">
        <v>114</v>
      </c>
      <c r="F31" s="82">
        <v>90</v>
      </c>
      <c r="G31" s="82">
        <v>0</v>
      </c>
      <c r="H31" s="83" t="s">
        <v>123</v>
      </c>
      <c r="I31" s="83" t="s">
        <v>112</v>
      </c>
      <c r="J31" s="83">
        <v>1</v>
      </c>
    </row>
    <row r="32" spans="1:10" ht="15.75" customHeight="1">
      <c r="A32" s="82" t="s">
        <v>145</v>
      </c>
      <c r="B32" s="82">
        <v>30</v>
      </c>
      <c r="C32" s="83" t="s">
        <v>114</v>
      </c>
      <c r="D32" s="82">
        <v>0.55000000000000004</v>
      </c>
      <c r="E32" s="83" t="s">
        <v>114</v>
      </c>
      <c r="F32" s="82">
        <v>2</v>
      </c>
      <c r="G32" s="82">
        <v>0</v>
      </c>
      <c r="H32" s="83" t="s">
        <v>123</v>
      </c>
      <c r="I32" s="83" t="s">
        <v>112</v>
      </c>
      <c r="J32" s="83">
        <v>1</v>
      </c>
    </row>
    <row r="33" spans="1:10" ht="15.75" customHeight="1">
      <c r="A33" s="82" t="s">
        <v>146</v>
      </c>
      <c r="B33" s="84">
        <v>28</v>
      </c>
      <c r="C33" s="83" t="s">
        <v>114</v>
      </c>
      <c r="D33" s="84">
        <v>0.16</v>
      </c>
      <c r="E33" s="83" t="s">
        <v>114</v>
      </c>
      <c r="F33" s="82">
        <v>350</v>
      </c>
      <c r="G33" s="82">
        <v>0</v>
      </c>
      <c r="H33" s="83" t="s">
        <v>131</v>
      </c>
      <c r="I33" s="83" t="s">
        <v>112</v>
      </c>
      <c r="J33" s="83">
        <v>1</v>
      </c>
    </row>
    <row r="34" spans="1:10" ht="15.75" customHeight="1">
      <c r="A34" s="82" t="s">
        <v>147</v>
      </c>
      <c r="B34" s="84">
        <v>28</v>
      </c>
      <c r="C34" s="83" t="s">
        <v>114</v>
      </c>
      <c r="D34" s="84">
        <v>0.16</v>
      </c>
      <c r="E34" s="83" t="s">
        <v>114</v>
      </c>
      <c r="F34" s="82">
        <v>420</v>
      </c>
      <c r="G34" s="82">
        <v>0</v>
      </c>
      <c r="H34" s="83" t="s">
        <v>131</v>
      </c>
      <c r="I34" s="83" t="s">
        <v>112</v>
      </c>
      <c r="J34" s="83">
        <v>1</v>
      </c>
    </row>
    <row r="35" spans="1:10" ht="15.75" customHeight="1">
      <c r="A35" s="82" t="s">
        <v>148</v>
      </c>
      <c r="B35" s="82">
        <v>33</v>
      </c>
      <c r="C35" s="83" t="s">
        <v>114</v>
      </c>
      <c r="D35" s="84">
        <v>0.62</v>
      </c>
      <c r="E35" s="83" t="s">
        <v>114</v>
      </c>
      <c r="F35" s="82">
        <v>130</v>
      </c>
      <c r="G35" s="82">
        <v>0</v>
      </c>
      <c r="H35" s="83" t="s">
        <v>123</v>
      </c>
      <c r="I35" s="83" t="s">
        <v>112</v>
      </c>
      <c r="J35" s="83">
        <v>1</v>
      </c>
    </row>
    <row r="36" spans="1:10" ht="15.75" customHeight="1">
      <c r="A36" s="82" t="s">
        <v>149</v>
      </c>
      <c r="B36" s="84">
        <v>36</v>
      </c>
      <c r="C36" s="83" t="s">
        <v>114</v>
      </c>
      <c r="D36" s="82">
        <v>0.79</v>
      </c>
      <c r="E36" s="83" t="s">
        <v>114</v>
      </c>
      <c r="F36" s="82">
        <v>3.5</v>
      </c>
      <c r="G36" s="82">
        <v>130</v>
      </c>
      <c r="H36" s="83" t="s">
        <v>115</v>
      </c>
      <c r="I36" s="83" t="s">
        <v>112</v>
      </c>
      <c r="J36" s="83">
        <v>1</v>
      </c>
    </row>
    <row r="37" spans="1:10" ht="15.75" customHeight="1">
      <c r="A37" s="82" t="s">
        <v>150</v>
      </c>
      <c r="B37" s="84">
        <v>42</v>
      </c>
      <c r="C37" s="83" t="s">
        <v>114</v>
      </c>
      <c r="D37" s="82">
        <v>0.81</v>
      </c>
      <c r="E37" s="83" t="s">
        <v>114</v>
      </c>
      <c r="F37" s="82">
        <v>1.8</v>
      </c>
      <c r="G37" s="82">
        <v>180</v>
      </c>
      <c r="H37" s="83" t="s">
        <v>115</v>
      </c>
      <c r="I37" s="83" t="s">
        <v>112</v>
      </c>
      <c r="J37" s="83">
        <v>0.75</v>
      </c>
    </row>
    <row r="38" spans="1:10" ht="15.75" customHeight="1">
      <c r="A38" s="82" t="s">
        <v>151</v>
      </c>
      <c r="B38" s="82">
        <v>32</v>
      </c>
      <c r="C38" s="83" t="s">
        <v>114</v>
      </c>
      <c r="D38" s="82">
        <v>0.15</v>
      </c>
      <c r="E38" s="83" t="s">
        <v>114</v>
      </c>
      <c r="F38" s="82">
        <v>550</v>
      </c>
      <c r="G38" s="82">
        <v>0</v>
      </c>
      <c r="H38" s="83" t="s">
        <v>131</v>
      </c>
      <c r="I38" s="83" t="s">
        <v>112</v>
      </c>
      <c r="J38" s="83">
        <v>1.5</v>
      </c>
    </row>
    <row r="39" spans="1:10" ht="15.75" customHeight="1">
      <c r="A39" s="82" t="s">
        <v>152</v>
      </c>
      <c r="B39" s="82">
        <v>37</v>
      </c>
      <c r="C39" s="83" t="s">
        <v>114</v>
      </c>
      <c r="D39" s="82">
        <v>0.77</v>
      </c>
      <c r="E39" s="83" t="s">
        <v>114</v>
      </c>
      <c r="F39" s="82">
        <v>10</v>
      </c>
      <c r="G39" s="82">
        <v>40</v>
      </c>
      <c r="H39" s="83" t="s">
        <v>115</v>
      </c>
      <c r="I39" s="83" t="s">
        <v>112</v>
      </c>
      <c r="J39" s="83">
        <v>1</v>
      </c>
    </row>
    <row r="40" spans="1:10" ht="15.75" customHeight="1">
      <c r="A40" s="82" t="s">
        <v>153</v>
      </c>
      <c r="B40" s="84">
        <v>37</v>
      </c>
      <c r="C40" s="83" t="s">
        <v>114</v>
      </c>
      <c r="D40" s="82">
        <v>0.81</v>
      </c>
      <c r="E40" s="83" t="s">
        <v>114</v>
      </c>
      <c r="F40" s="82">
        <v>3.5</v>
      </c>
      <c r="G40" s="82">
        <v>85</v>
      </c>
      <c r="H40" s="83" t="s">
        <v>115</v>
      </c>
      <c r="I40" s="83" t="s">
        <v>112</v>
      </c>
      <c r="J40" s="83">
        <v>1</v>
      </c>
    </row>
    <row r="41" spans="1:10" ht="15.75" customHeight="1">
      <c r="A41" s="82" t="s">
        <v>154</v>
      </c>
      <c r="B41" s="82">
        <v>38</v>
      </c>
      <c r="C41" s="83" t="s">
        <v>114</v>
      </c>
      <c r="D41" s="82">
        <v>0.74</v>
      </c>
      <c r="E41" s="83" t="s">
        <v>114</v>
      </c>
      <c r="F41" s="82">
        <v>2.2999999999999998</v>
      </c>
      <c r="G41" s="82">
        <v>180</v>
      </c>
      <c r="H41" s="83" t="s">
        <v>155</v>
      </c>
      <c r="I41" s="83" t="s">
        <v>112</v>
      </c>
      <c r="J41" s="83">
        <v>1.5</v>
      </c>
    </row>
    <row r="42" spans="1:10" ht="15.75" customHeight="1">
      <c r="A42" s="82" t="s">
        <v>156</v>
      </c>
      <c r="B42" s="84">
        <v>25</v>
      </c>
      <c r="C42" s="83" t="s">
        <v>114</v>
      </c>
      <c r="D42" s="84">
        <v>0.15</v>
      </c>
      <c r="E42" s="83" t="s">
        <v>114</v>
      </c>
      <c r="F42" s="82">
        <v>300</v>
      </c>
      <c r="G42" s="82">
        <v>0</v>
      </c>
      <c r="H42" s="83" t="s">
        <v>131</v>
      </c>
      <c r="I42" s="83" t="s">
        <v>112</v>
      </c>
      <c r="J42" s="83">
        <v>1</v>
      </c>
    </row>
    <row r="43" spans="1:10" ht="15.75" customHeight="1">
      <c r="A43" s="82" t="s">
        <v>157</v>
      </c>
      <c r="B43" s="84">
        <v>33</v>
      </c>
      <c r="C43" s="83" t="s">
        <v>114</v>
      </c>
      <c r="D43" s="84">
        <v>0.63</v>
      </c>
      <c r="E43" s="83" t="s">
        <v>114</v>
      </c>
      <c r="F43" s="82">
        <v>40</v>
      </c>
      <c r="G43" s="82">
        <v>0</v>
      </c>
      <c r="H43" s="83" t="s">
        <v>131</v>
      </c>
      <c r="I43" s="83" t="s">
        <v>112</v>
      </c>
      <c r="J43" s="83">
        <v>1</v>
      </c>
    </row>
    <row r="44" spans="1:10" ht="15.75" customHeight="1">
      <c r="A44" s="82" t="s">
        <v>158</v>
      </c>
      <c r="B44" s="84">
        <v>34</v>
      </c>
      <c r="C44" s="83" t="s">
        <v>114</v>
      </c>
      <c r="D44" s="84">
        <v>0.7</v>
      </c>
      <c r="E44" s="83" t="s">
        <v>114</v>
      </c>
      <c r="F44" s="82">
        <v>28</v>
      </c>
      <c r="G44" s="82">
        <v>0</v>
      </c>
      <c r="H44" s="83" t="s">
        <v>115</v>
      </c>
      <c r="I44" s="83" t="s">
        <v>112</v>
      </c>
      <c r="J44" s="83">
        <v>1</v>
      </c>
    </row>
    <row r="45" spans="1:10" ht="15.75" customHeight="1">
      <c r="A45" s="82" t="s">
        <v>159</v>
      </c>
      <c r="B45" s="82">
        <v>38</v>
      </c>
      <c r="C45" s="83" t="s">
        <v>114</v>
      </c>
      <c r="D45" s="82">
        <v>0.74</v>
      </c>
      <c r="E45" s="83" t="s">
        <v>114</v>
      </c>
      <c r="F45" s="82">
        <v>2.5</v>
      </c>
      <c r="G45" s="82">
        <v>160</v>
      </c>
      <c r="H45" s="83" t="s">
        <v>155</v>
      </c>
      <c r="I45" s="83" t="s">
        <v>112</v>
      </c>
      <c r="J45" s="83">
        <v>1.5</v>
      </c>
    </row>
    <row r="46" spans="1:10" ht="15.75" customHeight="1">
      <c r="A46" s="82" t="s">
        <v>160</v>
      </c>
      <c r="B46" s="84">
        <v>35</v>
      </c>
      <c r="C46" s="83" t="s">
        <v>114</v>
      </c>
      <c r="D46" s="84">
        <v>0.55000000000000004</v>
      </c>
      <c r="E46" s="83" t="s">
        <v>114</v>
      </c>
      <c r="F46" s="82">
        <v>15</v>
      </c>
      <c r="G46" s="82">
        <v>0</v>
      </c>
      <c r="H46" s="83" t="s">
        <v>123</v>
      </c>
      <c r="I46" s="83" t="s">
        <v>112</v>
      </c>
      <c r="J46" s="83">
        <v>1</v>
      </c>
    </row>
    <row r="47" spans="1:10" ht="15.75" customHeight="1">
      <c r="A47" s="82" t="s">
        <v>161</v>
      </c>
      <c r="B47" s="82">
        <v>34</v>
      </c>
      <c r="C47" s="83" t="s">
        <v>114</v>
      </c>
      <c r="D47" s="82">
        <v>0.55000000000000004</v>
      </c>
      <c r="E47" s="83" t="s">
        <v>114</v>
      </c>
      <c r="F47" s="82">
        <v>80</v>
      </c>
      <c r="G47" s="82">
        <v>0</v>
      </c>
      <c r="H47" s="83" t="s">
        <v>123</v>
      </c>
      <c r="I47" s="83" t="s">
        <v>112</v>
      </c>
      <c r="J47" s="83">
        <v>1</v>
      </c>
    </row>
    <row r="48" spans="1:10" ht="15.75" customHeight="1">
      <c r="A48" s="82" t="s">
        <v>162</v>
      </c>
      <c r="B48" s="82">
        <v>32</v>
      </c>
      <c r="C48" s="83" t="s">
        <v>114</v>
      </c>
      <c r="D48" s="82">
        <v>0.57999999999999996</v>
      </c>
      <c r="E48" s="83" t="s">
        <v>114</v>
      </c>
      <c r="F48" s="82">
        <v>60</v>
      </c>
      <c r="G48" s="82">
        <v>0</v>
      </c>
      <c r="H48" s="83" t="s">
        <v>115</v>
      </c>
      <c r="I48" s="83" t="s">
        <v>112</v>
      </c>
      <c r="J48" s="83">
        <v>1</v>
      </c>
    </row>
    <row r="49" spans="1:10" ht="15.75" customHeight="1">
      <c r="A49" s="82" t="s">
        <v>163</v>
      </c>
      <c r="B49" s="82">
        <v>45</v>
      </c>
      <c r="C49" s="83" t="s">
        <v>111</v>
      </c>
      <c r="D49" s="82">
        <v>1.22</v>
      </c>
      <c r="E49" s="83" t="s">
        <v>111</v>
      </c>
      <c r="F49" s="82">
        <v>8</v>
      </c>
      <c r="G49" s="82">
        <v>0</v>
      </c>
      <c r="H49" s="83">
        <v>0</v>
      </c>
      <c r="I49" s="83">
        <v>6.4338999999999993E-2</v>
      </c>
      <c r="J49" s="83">
        <v>0</v>
      </c>
    </row>
    <row r="50" spans="1:10" ht="15.75" customHeight="1">
      <c r="A50" s="82" t="s">
        <v>164</v>
      </c>
      <c r="B50" s="82">
        <v>45</v>
      </c>
      <c r="C50" s="83" t="s">
        <v>111</v>
      </c>
      <c r="D50" s="82">
        <v>1.21</v>
      </c>
      <c r="E50" s="83" t="s">
        <v>111</v>
      </c>
      <c r="F50" s="82">
        <v>50</v>
      </c>
      <c r="G50" s="82">
        <v>0</v>
      </c>
      <c r="H50" s="83">
        <v>0</v>
      </c>
      <c r="I50" s="83">
        <v>6.4338999999999993E-2</v>
      </c>
      <c r="J50" s="83">
        <v>0</v>
      </c>
    </row>
    <row r="51" spans="1:10" ht="15.75" customHeight="1">
      <c r="A51" s="82" t="s">
        <v>165</v>
      </c>
      <c r="B51" s="84">
        <v>33</v>
      </c>
      <c r="C51" s="83" t="s">
        <v>114</v>
      </c>
      <c r="D51" s="84">
        <v>0.72</v>
      </c>
      <c r="E51" s="83" t="s">
        <v>114</v>
      </c>
      <c r="F51" s="82">
        <v>23</v>
      </c>
      <c r="G51" s="82">
        <v>0</v>
      </c>
      <c r="H51" s="83" t="s">
        <v>118</v>
      </c>
      <c r="I51" s="83" t="s">
        <v>112</v>
      </c>
      <c r="J51" s="83">
        <v>1</v>
      </c>
    </row>
    <row r="52" spans="1:10" ht="15.75" customHeight="1">
      <c r="A52" s="82" t="s">
        <v>166</v>
      </c>
      <c r="B52" s="84">
        <v>46</v>
      </c>
      <c r="C52" s="83" t="s">
        <v>111</v>
      </c>
      <c r="D52" s="84">
        <v>1.22</v>
      </c>
      <c r="E52" s="83" t="s">
        <v>111</v>
      </c>
      <c r="F52" s="82">
        <v>275</v>
      </c>
      <c r="G52" s="82">
        <v>0</v>
      </c>
      <c r="H52" s="83">
        <v>0</v>
      </c>
      <c r="I52" s="83">
        <v>6.4338999999999993E-2</v>
      </c>
      <c r="J52" s="83">
        <v>0.33</v>
      </c>
    </row>
    <row r="53" spans="1:10" ht="15.75" customHeight="1">
      <c r="A53" s="82" t="s">
        <v>167</v>
      </c>
      <c r="B53" s="84">
        <v>46</v>
      </c>
      <c r="C53" s="83" t="s">
        <v>111</v>
      </c>
      <c r="D53" s="84">
        <v>1.22</v>
      </c>
      <c r="E53" s="83" t="s">
        <v>111</v>
      </c>
      <c r="F53" s="82">
        <v>0</v>
      </c>
      <c r="G53" s="82">
        <v>0</v>
      </c>
      <c r="H53" s="83">
        <v>0</v>
      </c>
      <c r="I53" s="83">
        <v>6.4338999999999993E-2</v>
      </c>
      <c r="J53" s="83">
        <v>0.33</v>
      </c>
    </row>
    <row r="54" spans="1:10" ht="15.75" customHeight="1">
      <c r="A54" s="82" t="s">
        <v>168</v>
      </c>
      <c r="B54" s="84">
        <v>32</v>
      </c>
      <c r="C54" s="83" t="s">
        <v>111</v>
      </c>
      <c r="D54" s="84">
        <v>1.1100000000000001</v>
      </c>
      <c r="E54" s="83" t="s">
        <v>111</v>
      </c>
      <c r="F54" s="82">
        <v>88</v>
      </c>
      <c r="G54" s="82">
        <v>0</v>
      </c>
      <c r="H54" s="83">
        <v>0</v>
      </c>
      <c r="I54" s="83">
        <v>8.1250000000000003E-2</v>
      </c>
      <c r="J54" s="83">
        <v>0</v>
      </c>
    </row>
    <row r="55" spans="1:10" ht="15.75" customHeight="1">
      <c r="A55" s="82" t="s">
        <v>169</v>
      </c>
      <c r="B55" s="84">
        <v>32</v>
      </c>
      <c r="C55" s="83" t="s">
        <v>111</v>
      </c>
      <c r="D55" s="84">
        <v>1.05</v>
      </c>
      <c r="E55" s="83"/>
      <c r="F55" s="82">
        <v>134</v>
      </c>
      <c r="G55" s="82">
        <v>0</v>
      </c>
      <c r="H55" s="83">
        <v>0</v>
      </c>
      <c r="I55" s="83">
        <v>8.1250000000000003E-2</v>
      </c>
      <c r="J55" s="83">
        <v>0</v>
      </c>
    </row>
    <row r="56" spans="1:10" ht="15.75" customHeight="1">
      <c r="A56" s="82" t="s">
        <v>170</v>
      </c>
      <c r="B56" s="84">
        <v>32</v>
      </c>
      <c r="C56" s="83" t="s">
        <v>111</v>
      </c>
      <c r="D56" s="84">
        <v>1.21</v>
      </c>
      <c r="E56" s="83" t="s">
        <v>111</v>
      </c>
      <c r="F56" s="82">
        <v>11.7</v>
      </c>
      <c r="G56" s="82">
        <v>0</v>
      </c>
      <c r="H56" s="83">
        <v>0</v>
      </c>
      <c r="I56" s="83">
        <v>8.1250000000000003E-2</v>
      </c>
      <c r="J56" s="83">
        <v>0</v>
      </c>
    </row>
    <row r="57" spans="1:10" ht="15.75" customHeight="1">
      <c r="A57" s="82" t="s">
        <v>171</v>
      </c>
      <c r="B57" s="84">
        <v>32</v>
      </c>
      <c r="C57" s="83" t="s">
        <v>111</v>
      </c>
      <c r="D57" s="84">
        <v>1.18</v>
      </c>
      <c r="E57" s="83" t="s">
        <v>111</v>
      </c>
      <c r="F57" s="82">
        <v>32</v>
      </c>
      <c r="G57" s="82">
        <v>0</v>
      </c>
      <c r="H57" s="83">
        <v>0</v>
      </c>
      <c r="I57" s="83">
        <v>8.1250000000000003E-2</v>
      </c>
      <c r="J57" s="83">
        <v>0</v>
      </c>
    </row>
    <row r="58" spans="1:10" ht="15.75" customHeight="1">
      <c r="A58" s="82" t="s">
        <v>172</v>
      </c>
      <c r="B58" s="84">
        <v>32</v>
      </c>
      <c r="C58" s="83" t="s">
        <v>111</v>
      </c>
      <c r="D58" s="84">
        <v>1.22</v>
      </c>
      <c r="E58" s="83" t="s">
        <v>111</v>
      </c>
      <c r="F58" s="82">
        <v>0.47</v>
      </c>
      <c r="G58" s="82">
        <v>0</v>
      </c>
      <c r="H58" s="83">
        <v>0</v>
      </c>
      <c r="I58" s="83">
        <v>8.1250000000000003E-2</v>
      </c>
      <c r="J58" s="83">
        <v>0</v>
      </c>
    </row>
    <row r="59" spans="1:10" ht="15.75" customHeight="1">
      <c r="A59" s="82" t="s">
        <v>173</v>
      </c>
      <c r="B59" s="84">
        <v>32</v>
      </c>
      <c r="C59" s="83" t="s">
        <v>111</v>
      </c>
      <c r="D59" s="84">
        <v>1.22</v>
      </c>
      <c r="E59" s="83" t="s">
        <v>111</v>
      </c>
      <c r="F59" s="82">
        <v>0.05</v>
      </c>
      <c r="G59" s="82">
        <v>0</v>
      </c>
      <c r="H59" s="83">
        <v>0</v>
      </c>
      <c r="I59" s="83">
        <v>8.1250000000000003E-2</v>
      </c>
      <c r="J59" s="83">
        <v>0</v>
      </c>
    </row>
    <row r="60" spans="1:10" ht="15.75" customHeight="1">
      <c r="A60" s="82" t="s">
        <v>174</v>
      </c>
      <c r="B60" s="84">
        <f>B67</f>
        <v>44</v>
      </c>
      <c r="C60" s="83" t="s">
        <v>111</v>
      </c>
      <c r="D60" s="84">
        <v>1.22</v>
      </c>
      <c r="E60" s="83" t="s">
        <v>111</v>
      </c>
      <c r="F60" s="82">
        <v>0</v>
      </c>
      <c r="G60" s="82">
        <v>0</v>
      </c>
      <c r="H60" s="83">
        <v>0</v>
      </c>
      <c r="I60" s="83">
        <v>6.4338999999999993E-2</v>
      </c>
      <c r="J60" s="83">
        <v>0</v>
      </c>
    </row>
    <row r="61" spans="1:10" ht="15.75" customHeight="1">
      <c r="A61" s="82" t="s">
        <v>175</v>
      </c>
      <c r="B61" s="84">
        <v>35</v>
      </c>
      <c r="C61" s="83" t="s">
        <v>114</v>
      </c>
      <c r="D61" s="84">
        <v>0.55000000000000004</v>
      </c>
      <c r="E61" s="83" t="s">
        <v>114</v>
      </c>
      <c r="F61" s="82">
        <v>30</v>
      </c>
      <c r="G61" s="82">
        <v>0</v>
      </c>
      <c r="H61" s="83" t="s">
        <v>123</v>
      </c>
      <c r="I61" s="83" t="s">
        <v>112</v>
      </c>
      <c r="J61" s="83">
        <v>1</v>
      </c>
    </row>
    <row r="62" spans="1:10" ht="15.75" customHeight="1">
      <c r="A62" s="82" t="s">
        <v>176</v>
      </c>
      <c r="B62" s="82">
        <v>35</v>
      </c>
      <c r="C62" s="83" t="s">
        <v>114</v>
      </c>
      <c r="D62" s="82">
        <v>0.55000000000000004</v>
      </c>
      <c r="E62" s="83" t="s">
        <v>114</v>
      </c>
      <c r="F62" s="82">
        <v>13</v>
      </c>
      <c r="G62" s="82">
        <v>0</v>
      </c>
      <c r="H62" s="83" t="s">
        <v>123</v>
      </c>
      <c r="I62" s="83" t="s">
        <v>112</v>
      </c>
      <c r="J62" s="83">
        <v>1</v>
      </c>
    </row>
    <row r="63" spans="1:10" ht="15.75" customHeight="1">
      <c r="A63" s="82" t="s">
        <v>177</v>
      </c>
      <c r="B63" s="84">
        <v>44</v>
      </c>
      <c r="C63" s="83" t="s">
        <v>111</v>
      </c>
      <c r="D63" s="84">
        <v>0.41</v>
      </c>
      <c r="E63" s="83" t="s">
        <v>114</v>
      </c>
      <c r="F63" s="82">
        <v>60</v>
      </c>
      <c r="G63" s="82">
        <v>0</v>
      </c>
      <c r="H63" s="83">
        <v>0</v>
      </c>
      <c r="I63" s="83" t="s">
        <v>112</v>
      </c>
      <c r="J63" s="83">
        <v>1</v>
      </c>
    </row>
    <row r="64" spans="1:10" ht="15.75" customHeight="1">
      <c r="A64" s="82" t="s">
        <v>178</v>
      </c>
      <c r="B64" s="84">
        <v>34</v>
      </c>
      <c r="C64" s="83" t="s">
        <v>114</v>
      </c>
      <c r="D64" s="84">
        <v>0.55000000000000004</v>
      </c>
      <c r="E64" s="83" t="s">
        <v>114</v>
      </c>
      <c r="F64" s="82">
        <v>22</v>
      </c>
      <c r="G64" s="82">
        <v>0</v>
      </c>
      <c r="H64" s="83" t="s">
        <v>123</v>
      </c>
      <c r="I64" s="83" t="s">
        <v>112</v>
      </c>
      <c r="J64" s="83">
        <v>1</v>
      </c>
    </row>
    <row r="65" spans="1:10" ht="15.75" customHeight="1">
      <c r="A65" s="82" t="s">
        <v>179</v>
      </c>
      <c r="B65" s="84">
        <v>35</v>
      </c>
      <c r="C65" s="83" t="s">
        <v>114</v>
      </c>
      <c r="D65" s="84">
        <v>0.55000000000000004</v>
      </c>
      <c r="E65" s="83" t="s">
        <v>114</v>
      </c>
      <c r="F65" s="82">
        <v>20</v>
      </c>
      <c r="G65" s="82">
        <v>0</v>
      </c>
      <c r="H65" s="83" t="s">
        <v>123</v>
      </c>
      <c r="I65" s="83" t="s">
        <v>112</v>
      </c>
      <c r="J65" s="83">
        <v>1</v>
      </c>
    </row>
    <row r="66" spans="1:10" ht="15.75" customHeight="1">
      <c r="A66" s="82" t="s">
        <v>180</v>
      </c>
      <c r="B66" s="84">
        <v>34</v>
      </c>
      <c r="C66" s="83" t="s">
        <v>114</v>
      </c>
      <c r="D66" s="84">
        <v>0.55000000000000004</v>
      </c>
      <c r="E66" s="83" t="s">
        <v>114</v>
      </c>
      <c r="F66" s="82">
        <v>60</v>
      </c>
      <c r="G66" s="82">
        <v>0</v>
      </c>
      <c r="H66" s="83" t="s">
        <v>123</v>
      </c>
      <c r="I66" s="83" t="s">
        <v>112</v>
      </c>
      <c r="J66" s="83">
        <v>1</v>
      </c>
    </row>
    <row r="67" spans="1:10" ht="15.75" customHeight="1">
      <c r="A67" s="82" t="s">
        <v>181</v>
      </c>
      <c r="B67" s="84">
        <v>44</v>
      </c>
      <c r="C67" s="83" t="s">
        <v>111</v>
      </c>
      <c r="D67" s="84">
        <v>1.22</v>
      </c>
      <c r="E67" s="83" t="s">
        <v>111</v>
      </c>
      <c r="F67" s="82">
        <v>0</v>
      </c>
      <c r="G67" s="82">
        <v>0</v>
      </c>
      <c r="H67" s="83">
        <v>0</v>
      </c>
      <c r="I67" s="83">
        <v>6.4338999999999993E-2</v>
      </c>
      <c r="J67" s="83">
        <v>0</v>
      </c>
    </row>
    <row r="68" spans="1:10" ht="15.75" customHeight="1">
      <c r="A68" s="82" t="s">
        <v>182</v>
      </c>
      <c r="B68" s="84">
        <v>36</v>
      </c>
      <c r="C68" s="83" t="s">
        <v>111</v>
      </c>
      <c r="D68" s="84">
        <v>1.22</v>
      </c>
      <c r="E68" s="83" t="s">
        <v>111</v>
      </c>
      <c r="F68" s="82">
        <v>1</v>
      </c>
      <c r="G68" s="82">
        <v>0</v>
      </c>
      <c r="H68" s="83">
        <v>0</v>
      </c>
      <c r="I68" s="83">
        <v>8.6580000000000004E-2</v>
      </c>
      <c r="J68" s="83">
        <v>0</v>
      </c>
    </row>
    <row r="69" spans="1:10" ht="15.75" customHeight="1">
      <c r="A69" s="82" t="s">
        <v>183</v>
      </c>
      <c r="B69" s="82">
        <v>35</v>
      </c>
      <c r="C69" s="83" t="s">
        <v>114</v>
      </c>
      <c r="D69" s="82">
        <v>0.76</v>
      </c>
      <c r="E69" s="83" t="s">
        <v>114</v>
      </c>
      <c r="F69" s="82">
        <v>28</v>
      </c>
      <c r="G69" s="82">
        <v>0</v>
      </c>
      <c r="H69" s="83" t="s">
        <v>118</v>
      </c>
      <c r="I69" s="83" t="s">
        <v>112</v>
      </c>
      <c r="J69" s="83">
        <v>1</v>
      </c>
    </row>
    <row r="70" spans="1:10" ht="15.75" customHeight="1">
      <c r="A70" s="82" t="s">
        <v>184</v>
      </c>
      <c r="B70" s="82">
        <v>34</v>
      </c>
      <c r="C70" s="83" t="s">
        <v>114</v>
      </c>
      <c r="D70" s="82">
        <v>0.15</v>
      </c>
      <c r="E70" s="83" t="s">
        <v>114</v>
      </c>
      <c r="F70" s="82">
        <v>550</v>
      </c>
      <c r="G70" s="82">
        <v>0</v>
      </c>
      <c r="H70" s="83" t="s">
        <v>131</v>
      </c>
      <c r="I70" s="83" t="s">
        <v>112</v>
      </c>
      <c r="J70" s="83">
        <v>1</v>
      </c>
    </row>
    <row r="71" spans="1:10" ht="15.75" customHeight="1">
      <c r="A71" s="82" t="s">
        <v>185</v>
      </c>
      <c r="B71" s="82">
        <v>32</v>
      </c>
      <c r="C71" s="83" t="s">
        <v>114</v>
      </c>
      <c r="D71" s="82">
        <v>0.57999999999999996</v>
      </c>
      <c r="E71" s="83" t="s">
        <v>114</v>
      </c>
      <c r="F71" s="82">
        <v>65</v>
      </c>
      <c r="G71" s="82">
        <v>0</v>
      </c>
      <c r="H71" s="83" t="s">
        <v>115</v>
      </c>
      <c r="I71" s="83" t="s">
        <v>112</v>
      </c>
      <c r="J71" s="83">
        <v>1</v>
      </c>
    </row>
    <row r="72" spans="1:10" ht="15.75" customHeight="1">
      <c r="A72" s="82" t="s">
        <v>186</v>
      </c>
      <c r="B72" s="82">
        <v>35</v>
      </c>
      <c r="C72" s="83" t="s">
        <v>114</v>
      </c>
      <c r="D72" s="82">
        <v>0.16</v>
      </c>
      <c r="E72" s="83" t="s">
        <v>114</v>
      </c>
      <c r="F72" s="82">
        <v>412</v>
      </c>
      <c r="G72" s="82">
        <v>0</v>
      </c>
      <c r="H72" s="83" t="s">
        <v>131</v>
      </c>
      <c r="I72" s="83" t="s">
        <v>112</v>
      </c>
      <c r="J72" s="83">
        <v>1</v>
      </c>
    </row>
    <row r="73" spans="1:10" ht="15.75" customHeight="1">
      <c r="A73" s="82" t="s">
        <v>187</v>
      </c>
      <c r="B73" s="82">
        <v>34</v>
      </c>
      <c r="C73" s="83" t="s">
        <v>114</v>
      </c>
      <c r="D73" s="82">
        <v>0.16</v>
      </c>
      <c r="E73" s="83" t="s">
        <v>114</v>
      </c>
      <c r="F73" s="82">
        <v>600</v>
      </c>
      <c r="G73" s="82">
        <v>0</v>
      </c>
      <c r="H73" s="83" t="s">
        <v>131</v>
      </c>
      <c r="I73" s="83" t="s">
        <v>112</v>
      </c>
      <c r="J73" s="83">
        <v>1</v>
      </c>
    </row>
    <row r="74" spans="1:10" ht="15.75" customHeight="1">
      <c r="A74" s="82" t="s">
        <v>188</v>
      </c>
      <c r="B74" s="82">
        <v>35</v>
      </c>
      <c r="C74" s="83" t="s">
        <v>114</v>
      </c>
      <c r="D74" s="82">
        <v>0.62</v>
      </c>
      <c r="E74" s="83" t="s">
        <v>114</v>
      </c>
      <c r="F74" s="82">
        <v>120</v>
      </c>
      <c r="G74" s="82">
        <v>0</v>
      </c>
      <c r="H74" s="83" t="s">
        <v>123</v>
      </c>
      <c r="I74" s="83" t="s">
        <v>112</v>
      </c>
      <c r="J74" s="83">
        <v>1</v>
      </c>
    </row>
    <row r="75" spans="1:10" ht="15.75" customHeight="1">
      <c r="A75" s="82" t="s">
        <v>189</v>
      </c>
      <c r="B75" s="82">
        <v>30</v>
      </c>
      <c r="C75" s="83" t="s">
        <v>114</v>
      </c>
      <c r="D75" s="82">
        <v>0.55000000000000004</v>
      </c>
      <c r="E75" s="83" t="s">
        <v>114</v>
      </c>
      <c r="F75" s="82">
        <v>2</v>
      </c>
      <c r="G75" s="82">
        <v>0</v>
      </c>
      <c r="H75" s="83" t="s">
        <v>123</v>
      </c>
      <c r="I75" s="83" t="s">
        <v>112</v>
      </c>
      <c r="J75" s="83">
        <v>1</v>
      </c>
    </row>
    <row r="76" spans="1:10" ht="15.75" customHeight="1">
      <c r="A76" s="82" t="s">
        <v>190</v>
      </c>
      <c r="B76" s="82">
        <v>38</v>
      </c>
      <c r="C76" s="83" t="s">
        <v>114</v>
      </c>
      <c r="D76" s="82">
        <v>0.81</v>
      </c>
      <c r="E76" s="83" t="s">
        <v>114</v>
      </c>
      <c r="F76" s="82">
        <v>4</v>
      </c>
      <c r="G76" s="82">
        <v>45</v>
      </c>
      <c r="H76" s="83" t="s">
        <v>115</v>
      </c>
      <c r="I76" s="83" t="s">
        <v>112</v>
      </c>
      <c r="J76" s="83">
        <v>1</v>
      </c>
    </row>
    <row r="77" spans="1:10" ht="15.75" customHeight="1">
      <c r="A77" s="82" t="s">
        <v>191</v>
      </c>
      <c r="B77" s="84">
        <v>45</v>
      </c>
      <c r="C77" s="83" t="s">
        <v>111</v>
      </c>
      <c r="D77" s="84">
        <v>1.21</v>
      </c>
      <c r="E77" s="83" t="s">
        <v>111</v>
      </c>
      <c r="F77" s="82">
        <v>2</v>
      </c>
      <c r="G77" s="82">
        <v>0</v>
      </c>
      <c r="H77" s="83">
        <v>0</v>
      </c>
      <c r="I77" s="83">
        <v>6.4338999999999993E-2</v>
      </c>
      <c r="J77" s="83">
        <v>0</v>
      </c>
    </row>
    <row r="78" spans="1:10" ht="15.75" customHeight="1">
      <c r="A78" s="82" t="s">
        <v>192</v>
      </c>
      <c r="B78" s="82">
        <v>37</v>
      </c>
      <c r="C78" s="83" t="s">
        <v>114</v>
      </c>
      <c r="D78" s="82">
        <v>0.72</v>
      </c>
      <c r="E78" s="83" t="s">
        <v>114</v>
      </c>
      <c r="F78" s="82">
        <v>19</v>
      </c>
      <c r="G78" s="82">
        <v>29</v>
      </c>
      <c r="H78" s="83" t="s">
        <v>118</v>
      </c>
      <c r="I78" s="83" t="s">
        <v>112</v>
      </c>
      <c r="J78" s="83">
        <v>1</v>
      </c>
    </row>
    <row r="79" spans="1:10" ht="15.75" customHeight="1">
      <c r="A79" s="82" t="s">
        <v>193</v>
      </c>
      <c r="B79" s="82">
        <v>44</v>
      </c>
      <c r="C79" s="83" t="s">
        <v>111</v>
      </c>
      <c r="D79" s="82">
        <v>0.77</v>
      </c>
      <c r="E79" s="83" t="s">
        <v>111</v>
      </c>
      <c r="F79" s="82">
        <v>8</v>
      </c>
      <c r="G79" s="82">
        <v>0</v>
      </c>
      <c r="H79" s="83">
        <v>0</v>
      </c>
      <c r="I79" s="83">
        <v>6.4338999999999993E-2</v>
      </c>
      <c r="J79" s="83">
        <v>0</v>
      </c>
    </row>
    <row r="80" spans="1:10" ht="15.75" customHeight="1">
      <c r="A80" s="82" t="s">
        <v>194</v>
      </c>
      <c r="B80" s="82">
        <v>44</v>
      </c>
      <c r="C80" s="83" t="s">
        <v>111</v>
      </c>
      <c r="D80" s="84">
        <v>0.76</v>
      </c>
      <c r="E80" s="83" t="s">
        <v>111</v>
      </c>
      <c r="F80" s="82">
        <v>3</v>
      </c>
      <c r="G80" s="82">
        <v>0</v>
      </c>
      <c r="H80" s="83">
        <v>0</v>
      </c>
      <c r="I80" s="83">
        <v>6.4338999999999993E-2</v>
      </c>
      <c r="J80" s="83">
        <v>0</v>
      </c>
    </row>
    <row r="81" spans="1:10" ht="15.75" customHeight="1">
      <c r="A81" s="82" t="s">
        <v>195</v>
      </c>
      <c r="B81" s="82">
        <v>44</v>
      </c>
      <c r="C81" s="83" t="s">
        <v>111</v>
      </c>
      <c r="D81" s="82">
        <v>0.69</v>
      </c>
      <c r="E81" s="83" t="s">
        <v>111</v>
      </c>
      <c r="F81" s="82">
        <v>30</v>
      </c>
      <c r="G81" s="82">
        <v>0</v>
      </c>
      <c r="H81" s="83">
        <v>0</v>
      </c>
      <c r="I81" s="83">
        <v>6.4338999999999993E-2</v>
      </c>
      <c r="J81" s="83">
        <v>0</v>
      </c>
    </row>
    <row r="82" spans="1:10" ht="15.75" customHeight="1">
      <c r="A82" s="82" t="s">
        <v>196</v>
      </c>
      <c r="B82" s="82">
        <v>44</v>
      </c>
      <c r="C82" s="83" t="s">
        <v>111</v>
      </c>
      <c r="D82" s="82">
        <v>0.64</v>
      </c>
      <c r="E82" s="83" t="s">
        <v>111</v>
      </c>
      <c r="F82" s="82">
        <v>45</v>
      </c>
      <c r="G82" s="82">
        <v>0</v>
      </c>
      <c r="H82" s="83">
        <v>0</v>
      </c>
      <c r="I82" s="83">
        <v>6.4338999999999993E-2</v>
      </c>
      <c r="J82" s="83">
        <v>0</v>
      </c>
    </row>
    <row r="83" spans="1:10" ht="15.75" customHeight="1">
      <c r="A83" s="82" t="s">
        <v>197</v>
      </c>
      <c r="B83" s="82">
        <v>44</v>
      </c>
      <c r="C83" s="83" t="s">
        <v>111</v>
      </c>
      <c r="D83" s="82">
        <v>0.82</v>
      </c>
      <c r="E83" s="83" t="s">
        <v>111</v>
      </c>
      <c r="F83" s="82">
        <v>3</v>
      </c>
      <c r="G83" s="82">
        <v>0</v>
      </c>
      <c r="H83" s="83">
        <v>0</v>
      </c>
      <c r="I83" s="83">
        <v>6.4338999999999993E-2</v>
      </c>
      <c r="J83" s="83">
        <v>0</v>
      </c>
    </row>
    <row r="84" spans="1:10" ht="15.75" customHeight="1">
      <c r="A84" s="82" t="s">
        <v>198</v>
      </c>
      <c r="B84" s="82">
        <v>44</v>
      </c>
      <c r="C84" s="83" t="s">
        <v>111</v>
      </c>
      <c r="D84" s="82">
        <v>0.82</v>
      </c>
      <c r="E84" s="83" t="s">
        <v>111</v>
      </c>
      <c r="F84" s="82">
        <v>4</v>
      </c>
      <c r="G84" s="82">
        <v>0</v>
      </c>
      <c r="H84" s="83">
        <v>0</v>
      </c>
      <c r="I84" s="83">
        <v>6.4338999999999993E-2</v>
      </c>
      <c r="J84" s="83">
        <v>0</v>
      </c>
    </row>
    <row r="85" spans="1:10" ht="15.75" customHeight="1">
      <c r="A85" s="82" t="s">
        <v>199</v>
      </c>
      <c r="B85" s="82">
        <v>43</v>
      </c>
      <c r="C85" s="83" t="s">
        <v>111</v>
      </c>
      <c r="D85" s="82">
        <v>0.82</v>
      </c>
      <c r="E85" s="83" t="s">
        <v>111</v>
      </c>
      <c r="F85" s="82">
        <v>2.5</v>
      </c>
      <c r="G85" s="82">
        <v>0</v>
      </c>
      <c r="H85" s="83">
        <v>0</v>
      </c>
      <c r="I85" s="83">
        <v>6.4338999999999993E-2</v>
      </c>
      <c r="J85" s="83">
        <v>0</v>
      </c>
    </row>
    <row r="86" spans="1:10" ht="15.75" customHeight="1">
      <c r="A86" s="82" t="s">
        <v>200</v>
      </c>
      <c r="B86" s="82">
        <v>43</v>
      </c>
      <c r="C86" s="83" t="s">
        <v>111</v>
      </c>
      <c r="D86" s="82">
        <v>0.77</v>
      </c>
      <c r="E86" s="83" t="s">
        <v>111</v>
      </c>
      <c r="F86" s="82">
        <v>10</v>
      </c>
      <c r="G86" s="82">
        <v>0</v>
      </c>
      <c r="H86" s="83">
        <v>0</v>
      </c>
      <c r="I86" s="83">
        <v>6.4338999999999993E-2</v>
      </c>
      <c r="J86" s="83">
        <v>0</v>
      </c>
    </row>
    <row r="87" spans="1:10" ht="15.75" customHeight="1">
      <c r="A87" s="82" t="s">
        <v>201</v>
      </c>
      <c r="B87" s="82">
        <v>43</v>
      </c>
      <c r="C87" s="83" t="s">
        <v>111</v>
      </c>
      <c r="D87" s="82">
        <v>0.69</v>
      </c>
      <c r="E87" s="83" t="s">
        <v>111</v>
      </c>
      <c r="F87" s="82">
        <v>30</v>
      </c>
      <c r="G87" s="82">
        <v>0</v>
      </c>
      <c r="H87" s="83">
        <v>0</v>
      </c>
      <c r="I87" s="83">
        <v>6.4338999999999993E-2</v>
      </c>
      <c r="J87" s="83">
        <v>0</v>
      </c>
    </row>
    <row r="88" spans="1:10" ht="15.75" customHeight="1">
      <c r="A88" s="82" t="s">
        <v>202</v>
      </c>
      <c r="B88" s="82">
        <v>44</v>
      </c>
      <c r="C88" s="83" t="s">
        <v>111</v>
      </c>
      <c r="D88" s="84">
        <v>0.76</v>
      </c>
      <c r="E88" s="83" t="s">
        <v>111</v>
      </c>
      <c r="F88" s="82">
        <v>4</v>
      </c>
      <c r="G88" s="82">
        <v>0</v>
      </c>
      <c r="H88" s="83">
        <v>0</v>
      </c>
      <c r="I88" s="83">
        <v>6.4338999999999993E-2</v>
      </c>
      <c r="J88" s="83">
        <v>0</v>
      </c>
    </row>
    <row r="89" spans="1:10" ht="15.75" customHeight="1">
      <c r="A89" s="82" t="s">
        <v>203</v>
      </c>
      <c r="B89" s="82">
        <v>43</v>
      </c>
      <c r="C89" s="83" t="s">
        <v>111</v>
      </c>
      <c r="D89" s="82">
        <v>0.82</v>
      </c>
      <c r="E89" s="83" t="s">
        <v>111</v>
      </c>
      <c r="F89" s="82">
        <v>4</v>
      </c>
      <c r="G89" s="82">
        <v>0</v>
      </c>
      <c r="H89" s="83">
        <v>0</v>
      </c>
      <c r="I89" s="83">
        <v>6.4338999999999993E-2</v>
      </c>
      <c r="J89" s="83">
        <v>0</v>
      </c>
    </row>
    <row r="90" spans="1:10" ht="15.75" customHeight="1">
      <c r="A90" s="82" t="s">
        <v>204</v>
      </c>
      <c r="B90" s="82">
        <v>35</v>
      </c>
      <c r="C90" s="83" t="s">
        <v>114</v>
      </c>
      <c r="D90" s="82">
        <v>0.62</v>
      </c>
      <c r="E90" s="83" t="s">
        <v>114</v>
      </c>
      <c r="F90" s="82">
        <v>160</v>
      </c>
      <c r="G90" s="82">
        <v>0</v>
      </c>
      <c r="H90" s="83" t="s">
        <v>123</v>
      </c>
      <c r="I90" s="83" t="s">
        <v>112</v>
      </c>
      <c r="J90" s="83">
        <v>1</v>
      </c>
    </row>
    <row r="91" spans="1:10" ht="15.75" customHeight="1">
      <c r="A91" s="82" t="s">
        <v>205</v>
      </c>
      <c r="B91" s="84">
        <v>34</v>
      </c>
      <c r="C91" s="83" t="s">
        <v>114</v>
      </c>
      <c r="D91" s="84">
        <v>0.55000000000000004</v>
      </c>
      <c r="E91" s="83" t="s">
        <v>114</v>
      </c>
      <c r="F91" s="82">
        <v>85</v>
      </c>
      <c r="G91" s="82">
        <v>0</v>
      </c>
      <c r="H91" s="83" t="s">
        <v>123</v>
      </c>
      <c r="I91" s="83" t="s">
        <v>112</v>
      </c>
      <c r="J91" s="83">
        <v>1</v>
      </c>
    </row>
    <row r="92" spans="1:10" ht="15.75" customHeight="1">
      <c r="A92" s="82" t="s">
        <v>206</v>
      </c>
      <c r="B92" s="82">
        <v>31</v>
      </c>
      <c r="C92" s="83" t="s">
        <v>114</v>
      </c>
      <c r="D92" s="82">
        <v>0.16</v>
      </c>
      <c r="E92" s="83" t="s">
        <v>114</v>
      </c>
      <c r="F92" s="82">
        <v>220</v>
      </c>
      <c r="G92" s="82">
        <v>0</v>
      </c>
      <c r="H92" s="83" t="s">
        <v>131</v>
      </c>
      <c r="I92" s="83" t="s">
        <v>112</v>
      </c>
      <c r="J92" s="83">
        <v>1</v>
      </c>
    </row>
    <row r="93" spans="1:10" ht="15.75" customHeight="1">
      <c r="A93" s="82" t="s">
        <v>207</v>
      </c>
      <c r="B93" s="82">
        <v>32</v>
      </c>
      <c r="C93" s="83" t="s">
        <v>114</v>
      </c>
      <c r="D93" s="82">
        <v>0.83</v>
      </c>
      <c r="E93" s="83" t="s">
        <v>114</v>
      </c>
      <c r="F93" s="82">
        <v>1.5</v>
      </c>
      <c r="G93" s="82">
        <v>0</v>
      </c>
      <c r="H93" s="83" t="s">
        <v>115</v>
      </c>
      <c r="I93" s="83" t="s">
        <v>112</v>
      </c>
      <c r="J93" s="83">
        <v>1</v>
      </c>
    </row>
    <row r="94" spans="1:10" ht="15.75" customHeight="1">
      <c r="A94" s="82" t="s">
        <v>208</v>
      </c>
      <c r="B94" s="84">
        <v>37</v>
      </c>
      <c r="C94" s="83" t="s">
        <v>114</v>
      </c>
      <c r="D94" s="84">
        <v>0.83</v>
      </c>
      <c r="E94" s="83" t="s">
        <v>114</v>
      </c>
      <c r="F94" s="82">
        <v>1</v>
      </c>
      <c r="G94" s="82">
        <v>0</v>
      </c>
      <c r="H94" s="83" t="s">
        <v>115</v>
      </c>
      <c r="I94" s="83" t="s">
        <v>112</v>
      </c>
      <c r="J94" s="83">
        <v>1.5</v>
      </c>
    </row>
    <row r="95" spans="1:10" ht="15.75" customHeight="1">
      <c r="A95" s="82" t="s">
        <v>28</v>
      </c>
      <c r="B95" s="82">
        <v>33</v>
      </c>
      <c r="C95" s="83" t="s">
        <v>114</v>
      </c>
      <c r="D95" s="82">
        <v>0.5</v>
      </c>
      <c r="E95" s="83" t="s">
        <v>114</v>
      </c>
      <c r="F95" s="82">
        <v>2</v>
      </c>
      <c r="G95" s="82">
        <v>0</v>
      </c>
      <c r="H95" s="83" t="s">
        <v>115</v>
      </c>
      <c r="I95" s="83" t="s">
        <v>112</v>
      </c>
      <c r="J95" s="83">
        <v>1.5</v>
      </c>
    </row>
    <row r="96" spans="1:10" ht="15.75" customHeight="1">
      <c r="A96" s="82" t="s">
        <v>209</v>
      </c>
      <c r="B96" s="84">
        <v>32</v>
      </c>
      <c r="C96" s="83" t="s">
        <v>114</v>
      </c>
      <c r="D96" s="84">
        <v>0.83</v>
      </c>
      <c r="E96" s="83" t="s">
        <v>114</v>
      </c>
      <c r="F96" s="82">
        <v>1</v>
      </c>
      <c r="G96" s="82">
        <v>0</v>
      </c>
      <c r="H96" s="83" t="s">
        <v>115</v>
      </c>
      <c r="I96" s="83" t="s">
        <v>112</v>
      </c>
      <c r="J96" s="83">
        <v>1.5</v>
      </c>
    </row>
    <row r="97" spans="1:10" ht="15.75" customHeight="1">
      <c r="A97" s="82" t="s">
        <v>210</v>
      </c>
      <c r="B97" s="82">
        <v>36</v>
      </c>
      <c r="C97" s="83" t="s">
        <v>114</v>
      </c>
      <c r="D97" s="82">
        <v>0.74</v>
      </c>
      <c r="E97" s="83" t="s">
        <v>114</v>
      </c>
      <c r="F97" s="82">
        <v>3</v>
      </c>
      <c r="G97" s="82">
        <v>0</v>
      </c>
      <c r="H97" s="83" t="s">
        <v>115</v>
      </c>
      <c r="I97" s="83" t="s">
        <v>112</v>
      </c>
      <c r="J97" s="83">
        <v>1.5</v>
      </c>
    </row>
    <row r="98" spans="1:10" ht="15.75" customHeight="1">
      <c r="A98" s="82" t="s">
        <v>211</v>
      </c>
      <c r="B98" s="82">
        <v>35</v>
      </c>
      <c r="C98" s="83" t="s">
        <v>114</v>
      </c>
      <c r="D98" s="82">
        <v>0.74</v>
      </c>
      <c r="E98" s="83" t="s">
        <v>114</v>
      </c>
      <c r="F98" s="82">
        <v>2</v>
      </c>
      <c r="G98" s="82">
        <v>0</v>
      </c>
      <c r="H98" s="83" t="s">
        <v>155</v>
      </c>
      <c r="I98" s="83" t="s">
        <v>112</v>
      </c>
      <c r="J98" s="83">
        <v>1.5</v>
      </c>
    </row>
    <row r="99" spans="1:10" ht="15.75" customHeight="1">
      <c r="A99" s="82" t="s">
        <v>29</v>
      </c>
      <c r="B99" s="84">
        <v>35</v>
      </c>
      <c r="C99" s="83" t="s">
        <v>114</v>
      </c>
      <c r="D99" s="84">
        <v>0.74</v>
      </c>
      <c r="E99" s="83" t="s">
        <v>114</v>
      </c>
      <c r="F99" s="82">
        <v>2</v>
      </c>
      <c r="G99" s="82">
        <v>0</v>
      </c>
      <c r="H99" s="83" t="s">
        <v>155</v>
      </c>
      <c r="I99" s="83" t="s">
        <v>112</v>
      </c>
      <c r="J99" s="83">
        <v>1.5</v>
      </c>
    </row>
    <row r="100" spans="1:10" ht="15.75" customHeight="1">
      <c r="A100" s="82" t="s">
        <v>212</v>
      </c>
      <c r="B100" s="82">
        <v>36</v>
      </c>
      <c r="C100" s="83" t="s">
        <v>114</v>
      </c>
      <c r="D100" s="82">
        <v>0.78</v>
      </c>
      <c r="E100" s="83" t="s">
        <v>114</v>
      </c>
      <c r="F100" s="82">
        <v>7</v>
      </c>
      <c r="G100" s="82">
        <v>72</v>
      </c>
      <c r="H100" s="83" t="s">
        <v>115</v>
      </c>
      <c r="I100" s="83" t="s">
        <v>112</v>
      </c>
      <c r="J100" s="83">
        <v>1</v>
      </c>
    </row>
    <row r="101" spans="1:10" ht="15.75" customHeight="1">
      <c r="A101" s="82" t="s">
        <v>213</v>
      </c>
      <c r="B101" s="84">
        <v>33</v>
      </c>
      <c r="C101" s="83" t="s">
        <v>114</v>
      </c>
      <c r="D101" s="84">
        <v>0.71</v>
      </c>
      <c r="E101" s="83" t="s">
        <v>114</v>
      </c>
      <c r="F101" s="82">
        <v>25</v>
      </c>
      <c r="G101" s="82">
        <v>0</v>
      </c>
      <c r="H101" s="83" t="s">
        <v>115</v>
      </c>
      <c r="I101" s="83" t="s">
        <v>112</v>
      </c>
      <c r="J101" s="83">
        <v>1</v>
      </c>
    </row>
    <row r="102" spans="1:10" ht="15.75" customHeight="1">
      <c r="A102" s="82" t="s">
        <v>214</v>
      </c>
      <c r="B102" s="82">
        <v>35</v>
      </c>
      <c r="C102" s="83" t="s">
        <v>114</v>
      </c>
      <c r="D102" s="82">
        <v>0.77</v>
      </c>
      <c r="E102" s="83" t="s">
        <v>114</v>
      </c>
      <c r="F102" s="82">
        <v>30</v>
      </c>
      <c r="G102" s="82">
        <v>50</v>
      </c>
      <c r="H102" s="83" t="s">
        <v>115</v>
      </c>
      <c r="I102" s="83" t="s">
        <v>112</v>
      </c>
      <c r="J102" s="83">
        <v>1</v>
      </c>
    </row>
    <row r="103" spans="1:10" ht="15.75" customHeight="1">
      <c r="A103" s="82" t="s">
        <v>215</v>
      </c>
      <c r="B103" s="82">
        <v>37</v>
      </c>
      <c r="C103" s="83" t="s">
        <v>114</v>
      </c>
      <c r="D103" s="82">
        <v>0.83</v>
      </c>
      <c r="E103" s="83" t="s">
        <v>114</v>
      </c>
      <c r="F103" s="82">
        <v>2</v>
      </c>
      <c r="G103" s="82">
        <v>110</v>
      </c>
      <c r="H103" s="83" t="s">
        <v>115</v>
      </c>
      <c r="I103" s="83" t="s">
        <v>112</v>
      </c>
      <c r="J103" s="83">
        <v>1</v>
      </c>
    </row>
    <row r="104" spans="1:10" ht="15.75" customHeight="1">
      <c r="A104" s="82" t="s">
        <v>216</v>
      </c>
      <c r="B104" s="82">
        <v>32</v>
      </c>
      <c r="C104" s="83" t="s">
        <v>111</v>
      </c>
      <c r="D104" s="82">
        <v>1.17</v>
      </c>
      <c r="E104" s="83" t="s">
        <v>111</v>
      </c>
      <c r="F104" s="82">
        <v>60</v>
      </c>
      <c r="G104" s="82">
        <v>0</v>
      </c>
      <c r="H104" s="83">
        <v>0</v>
      </c>
      <c r="I104" s="83">
        <v>8.4750000000000006E-2</v>
      </c>
      <c r="J104" s="83">
        <v>0</v>
      </c>
    </row>
    <row r="105" spans="1:10" ht="15.75" customHeight="1">
      <c r="A105" s="82" t="s">
        <v>217</v>
      </c>
      <c r="B105" s="84">
        <v>38</v>
      </c>
      <c r="C105" s="83" t="s">
        <v>111</v>
      </c>
      <c r="D105" s="84">
        <v>0.8</v>
      </c>
      <c r="E105" s="83" t="s">
        <v>111</v>
      </c>
      <c r="F105" s="82">
        <v>15</v>
      </c>
      <c r="G105" s="82">
        <v>0</v>
      </c>
      <c r="H105" s="83">
        <v>0</v>
      </c>
      <c r="I105" s="83">
        <v>8.4750000000000006E-2</v>
      </c>
      <c r="J105" s="83">
        <v>0</v>
      </c>
    </row>
    <row r="106" spans="1:10" ht="15.75" customHeight="1">
      <c r="A106" s="82" t="s">
        <v>218</v>
      </c>
      <c r="B106" s="84">
        <v>0</v>
      </c>
      <c r="C106" s="83" t="s">
        <v>111</v>
      </c>
      <c r="D106" s="84">
        <v>0</v>
      </c>
      <c r="E106" s="83" t="s">
        <v>111</v>
      </c>
      <c r="F106" s="82">
        <v>1</v>
      </c>
      <c r="G106" s="82">
        <v>0</v>
      </c>
      <c r="H106" s="83">
        <v>0</v>
      </c>
      <c r="I106" s="83" t="s">
        <v>219</v>
      </c>
      <c r="J106" s="83">
        <v>0</v>
      </c>
    </row>
    <row r="107" spans="1:10" ht="15.75" customHeight="1">
      <c r="A107" s="82" t="s">
        <v>220</v>
      </c>
      <c r="B107" s="82">
        <v>39.698</v>
      </c>
      <c r="C107" s="83" t="s">
        <v>114</v>
      </c>
      <c r="D107" s="84">
        <v>0.74</v>
      </c>
      <c r="E107" s="83" t="s">
        <v>114</v>
      </c>
      <c r="F107" s="82">
        <v>3.1</v>
      </c>
      <c r="G107" s="82">
        <v>188</v>
      </c>
      <c r="H107" s="83" t="s">
        <v>155</v>
      </c>
      <c r="I107" s="83" t="s">
        <v>112</v>
      </c>
      <c r="J107" s="83">
        <v>1.5</v>
      </c>
    </row>
    <row r="108" spans="1:10" ht="15.75" customHeight="1">
      <c r="A108" s="82" t="s">
        <v>221</v>
      </c>
      <c r="B108" s="82">
        <v>35</v>
      </c>
      <c r="C108" s="83" t="s">
        <v>111</v>
      </c>
      <c r="D108" s="82">
        <v>1.22</v>
      </c>
      <c r="E108" s="83" t="s">
        <v>111</v>
      </c>
      <c r="F108" s="82">
        <v>1</v>
      </c>
      <c r="G108" s="82">
        <v>0</v>
      </c>
      <c r="H108" s="83">
        <v>0</v>
      </c>
      <c r="I108" s="83">
        <v>8.3299999999999999E-2</v>
      </c>
      <c r="J108" s="83">
        <v>0</v>
      </c>
    </row>
    <row r="109" spans="1:10" ht="15.75" customHeight="1">
      <c r="A109" s="82" t="s">
        <v>222</v>
      </c>
      <c r="B109" s="84">
        <v>33</v>
      </c>
      <c r="C109" s="83" t="s">
        <v>114</v>
      </c>
      <c r="D109" s="84">
        <v>0.71</v>
      </c>
      <c r="E109" s="83" t="s">
        <v>114</v>
      </c>
      <c r="F109" s="82">
        <v>25</v>
      </c>
      <c r="G109" s="82">
        <v>0</v>
      </c>
      <c r="H109" s="83" t="s">
        <v>115</v>
      </c>
      <c r="I109" s="83" t="s">
        <v>112</v>
      </c>
      <c r="J109" s="83">
        <v>1</v>
      </c>
    </row>
    <row r="110" spans="1:10" ht="15.75" customHeight="1">
      <c r="A110" s="82" t="s">
        <v>223</v>
      </c>
      <c r="B110" s="84">
        <v>40</v>
      </c>
      <c r="C110" s="83" t="s">
        <v>111</v>
      </c>
      <c r="D110" s="84">
        <v>1.22</v>
      </c>
      <c r="E110" s="83" t="s">
        <v>111</v>
      </c>
      <c r="F110" s="82">
        <v>0</v>
      </c>
      <c r="G110" s="82">
        <v>0</v>
      </c>
      <c r="H110" s="83">
        <v>0</v>
      </c>
      <c r="I110" s="83">
        <v>8.4750000000000006E-2</v>
      </c>
      <c r="J110" s="83">
        <v>0</v>
      </c>
    </row>
    <row r="111" spans="1:10" ht="15.75" customHeight="1">
      <c r="A111" s="82" t="s">
        <v>224</v>
      </c>
      <c r="B111" s="82">
        <v>35</v>
      </c>
      <c r="C111" s="83" t="s">
        <v>111</v>
      </c>
      <c r="D111" s="82">
        <v>1.22</v>
      </c>
      <c r="E111" s="83" t="s">
        <v>111</v>
      </c>
      <c r="F111" s="82">
        <v>10</v>
      </c>
      <c r="G111" s="82">
        <v>0</v>
      </c>
      <c r="H111" s="83">
        <v>0</v>
      </c>
      <c r="I111" s="83">
        <v>8.4750000000000006E-2</v>
      </c>
      <c r="J111" s="83">
        <v>0</v>
      </c>
    </row>
    <row r="112" spans="1:10" ht="15.75" customHeight="1">
      <c r="A112" s="82" t="s">
        <v>225</v>
      </c>
      <c r="B112" s="82">
        <v>6.1</v>
      </c>
      <c r="C112" s="83" t="s">
        <v>111</v>
      </c>
      <c r="D112" s="82">
        <v>1.21</v>
      </c>
      <c r="E112" s="83" t="s">
        <v>111</v>
      </c>
      <c r="F112" s="82">
        <v>5</v>
      </c>
      <c r="G112" s="82">
        <v>0</v>
      </c>
      <c r="H112" s="83">
        <v>0</v>
      </c>
      <c r="I112" s="83" t="s">
        <v>112</v>
      </c>
      <c r="J112" s="83">
        <v>0</v>
      </c>
    </row>
    <row r="113" spans="1:10" ht="15.75" customHeight="1">
      <c r="A113" s="82" t="s">
        <v>226</v>
      </c>
      <c r="B113" s="82">
        <v>6.1</v>
      </c>
      <c r="C113" s="83" t="s">
        <v>111</v>
      </c>
      <c r="D113" s="82">
        <v>1.21</v>
      </c>
      <c r="E113" s="83" t="s">
        <v>111</v>
      </c>
      <c r="F113" s="82">
        <v>8</v>
      </c>
      <c r="G113" s="82">
        <v>0</v>
      </c>
      <c r="H113" s="83">
        <v>0</v>
      </c>
      <c r="I113" s="83" t="s">
        <v>112</v>
      </c>
      <c r="J113" s="83">
        <v>0</v>
      </c>
    </row>
    <row r="114" spans="1:10" ht="15.75" customHeight="1">
      <c r="A114" s="82" t="s">
        <v>227</v>
      </c>
      <c r="B114" s="82">
        <v>0</v>
      </c>
      <c r="C114" s="83" t="s">
        <v>111</v>
      </c>
      <c r="D114" s="82">
        <v>0</v>
      </c>
      <c r="E114" s="83" t="s">
        <v>111</v>
      </c>
      <c r="F114" s="82">
        <v>1</v>
      </c>
      <c r="G114" s="82">
        <v>0</v>
      </c>
      <c r="H114" s="83">
        <v>0</v>
      </c>
      <c r="I114" s="83" t="s">
        <v>112</v>
      </c>
      <c r="J114" s="83">
        <v>0</v>
      </c>
    </row>
    <row r="115" spans="1:10" ht="15.75" customHeight="1">
      <c r="A115" s="82" t="s">
        <v>228</v>
      </c>
      <c r="B115" s="82">
        <v>0</v>
      </c>
      <c r="C115" s="83" t="s">
        <v>111</v>
      </c>
      <c r="D115" s="82">
        <v>0</v>
      </c>
      <c r="E115" s="83" t="s">
        <v>111</v>
      </c>
      <c r="F115" s="82">
        <v>1</v>
      </c>
      <c r="G115" s="82">
        <v>0</v>
      </c>
      <c r="H115" s="83">
        <v>0</v>
      </c>
      <c r="I115" s="83" t="s">
        <v>219</v>
      </c>
      <c r="J115" s="83">
        <v>1</v>
      </c>
    </row>
    <row r="116" spans="1:10" ht="15.75" customHeight="1">
      <c r="A116" s="82" t="s">
        <v>229</v>
      </c>
      <c r="B116" s="82">
        <v>3</v>
      </c>
      <c r="C116" s="83" t="s">
        <v>111</v>
      </c>
      <c r="D116" s="82">
        <v>1</v>
      </c>
      <c r="E116" s="83" t="s">
        <v>111</v>
      </c>
      <c r="F116" s="82">
        <v>1</v>
      </c>
      <c r="G116" s="82">
        <v>0</v>
      </c>
      <c r="H116" s="83">
        <v>0</v>
      </c>
      <c r="I116" s="83" t="s">
        <v>112</v>
      </c>
      <c r="J116" s="83">
        <v>0</v>
      </c>
    </row>
    <row r="117" spans="1:10" ht="15.75" customHeight="1">
      <c r="A117" s="82" t="s">
        <v>230</v>
      </c>
      <c r="B117" s="84">
        <v>42</v>
      </c>
      <c r="C117" s="83" t="s">
        <v>111</v>
      </c>
      <c r="D117" s="84">
        <v>0</v>
      </c>
      <c r="E117" s="83" t="s">
        <v>111</v>
      </c>
      <c r="F117" s="82">
        <v>0</v>
      </c>
      <c r="G117" s="82">
        <v>0</v>
      </c>
      <c r="H117" s="83">
        <v>0</v>
      </c>
      <c r="I117" s="83">
        <v>6.4338999999999993E-2</v>
      </c>
      <c r="J117" s="83">
        <v>0</v>
      </c>
    </row>
    <row r="118" spans="1:10" ht="15.75" customHeight="1">
      <c r="A118" s="82" t="s">
        <v>231</v>
      </c>
      <c r="B118" s="84">
        <v>0</v>
      </c>
      <c r="C118" s="83" t="s">
        <v>111</v>
      </c>
      <c r="D118" s="84">
        <v>0</v>
      </c>
      <c r="E118" s="83" t="s">
        <v>111</v>
      </c>
      <c r="F118" s="82">
        <v>1</v>
      </c>
      <c r="G118" s="82">
        <v>0</v>
      </c>
      <c r="H118" s="83">
        <v>0</v>
      </c>
      <c r="I118" s="83" t="s">
        <v>219</v>
      </c>
      <c r="J118" s="83">
        <v>0</v>
      </c>
    </row>
    <row r="119" spans="1:10" ht="15.75" customHeight="1">
      <c r="A119" s="82" t="s">
        <v>232</v>
      </c>
      <c r="B119" s="84">
        <v>0</v>
      </c>
      <c r="C119" s="83" t="s">
        <v>111</v>
      </c>
      <c r="D119" s="84">
        <v>0</v>
      </c>
      <c r="E119" s="83" t="s">
        <v>111</v>
      </c>
      <c r="F119" s="82">
        <v>1</v>
      </c>
      <c r="G119" s="82">
        <v>0</v>
      </c>
      <c r="H119" s="83">
        <v>0</v>
      </c>
      <c r="I119" s="83" t="s">
        <v>219</v>
      </c>
      <c r="J119" s="83">
        <v>0</v>
      </c>
    </row>
    <row r="120" spans="1:10" ht="15.75" customHeight="1">
      <c r="A120" s="82" t="s">
        <v>233</v>
      </c>
      <c r="B120" s="82">
        <v>36</v>
      </c>
      <c r="C120" s="83" t="s">
        <v>111</v>
      </c>
      <c r="D120" s="82">
        <v>0.77</v>
      </c>
      <c r="E120" s="83" t="s">
        <v>111</v>
      </c>
      <c r="F120" s="82">
        <v>10</v>
      </c>
      <c r="G120" s="82">
        <v>0</v>
      </c>
      <c r="H120" s="83">
        <v>0</v>
      </c>
      <c r="I120" s="83">
        <v>8.4750000000000006E-2</v>
      </c>
      <c r="J120" s="83">
        <v>0</v>
      </c>
    </row>
    <row r="121" spans="1:10" ht="15.75" customHeight="1">
      <c r="A121" s="82" t="s">
        <v>234</v>
      </c>
      <c r="B121" s="82">
        <v>36</v>
      </c>
      <c r="C121" s="83" t="s">
        <v>111</v>
      </c>
      <c r="D121" s="82">
        <v>0.69</v>
      </c>
      <c r="E121" s="83" t="s">
        <v>111</v>
      </c>
      <c r="F121" s="82">
        <v>30</v>
      </c>
      <c r="G121" s="82">
        <v>0</v>
      </c>
      <c r="H121" s="83">
        <v>0</v>
      </c>
      <c r="I121" s="83">
        <v>8.4750000000000006E-2</v>
      </c>
      <c r="J121" s="83">
        <v>0</v>
      </c>
    </row>
    <row r="122" spans="1:10" ht="15.75" customHeight="1">
      <c r="A122" s="82" t="s">
        <v>235</v>
      </c>
      <c r="B122" s="82">
        <v>36</v>
      </c>
      <c r="C122" s="83" t="s">
        <v>111</v>
      </c>
      <c r="D122" s="82">
        <v>0.82</v>
      </c>
      <c r="E122" s="83" t="s">
        <v>111</v>
      </c>
      <c r="F122" s="82">
        <v>4</v>
      </c>
      <c r="G122" s="82">
        <v>0</v>
      </c>
      <c r="H122" s="83">
        <v>0</v>
      </c>
      <c r="I122" s="83">
        <v>8.4750000000000006E-2</v>
      </c>
      <c r="J122" s="83">
        <v>0</v>
      </c>
    </row>
    <row r="123" spans="1:10" ht="15.75" customHeight="1">
      <c r="A123" s="82" t="s">
        <v>236</v>
      </c>
      <c r="B123" s="82">
        <v>36</v>
      </c>
      <c r="C123" s="83" t="s">
        <v>111</v>
      </c>
      <c r="D123" s="82">
        <v>0.82</v>
      </c>
      <c r="E123" s="83" t="s">
        <v>111</v>
      </c>
      <c r="F123" s="82">
        <v>4</v>
      </c>
      <c r="G123" s="82">
        <v>0</v>
      </c>
      <c r="H123" s="83">
        <v>0</v>
      </c>
      <c r="I123" s="83">
        <v>8.4750000000000006E-2</v>
      </c>
      <c r="J123" s="83">
        <v>0</v>
      </c>
    </row>
    <row r="124" spans="1:10" ht="15.75" customHeight="1">
      <c r="A124" s="82" t="s">
        <v>237</v>
      </c>
      <c r="B124" s="82">
        <v>36</v>
      </c>
      <c r="C124" s="83" t="s">
        <v>111</v>
      </c>
      <c r="D124" s="82">
        <v>0.79</v>
      </c>
      <c r="E124" s="83" t="s">
        <v>111</v>
      </c>
      <c r="F124" s="82">
        <v>5</v>
      </c>
      <c r="G124" s="82">
        <v>0</v>
      </c>
      <c r="H124" s="83">
        <v>0</v>
      </c>
      <c r="I124" s="83">
        <v>8.4750000000000006E-2</v>
      </c>
      <c r="J124" s="83">
        <v>0</v>
      </c>
    </row>
    <row r="125" spans="1:10" ht="15.75" customHeight="1">
      <c r="A125" s="82" t="s">
        <v>238</v>
      </c>
      <c r="B125" s="84">
        <v>36</v>
      </c>
      <c r="C125" s="83" t="s">
        <v>111</v>
      </c>
      <c r="D125" s="82">
        <v>0.82</v>
      </c>
      <c r="E125" s="83" t="s">
        <v>111</v>
      </c>
      <c r="F125" s="82">
        <v>3</v>
      </c>
      <c r="G125" s="82">
        <v>0</v>
      </c>
      <c r="H125" s="83">
        <v>0</v>
      </c>
      <c r="I125" s="83">
        <v>8.4750000000000006E-2</v>
      </c>
      <c r="J125" s="83">
        <v>0</v>
      </c>
    </row>
    <row r="126" spans="1:10" ht="15.75" customHeight="1">
      <c r="A126" s="82" t="s">
        <v>239</v>
      </c>
      <c r="B126" s="84">
        <v>35</v>
      </c>
      <c r="C126" s="83" t="s">
        <v>111</v>
      </c>
      <c r="D126" s="82">
        <v>0.78</v>
      </c>
      <c r="E126" s="83" t="s">
        <v>111</v>
      </c>
      <c r="F126" s="82">
        <v>6</v>
      </c>
      <c r="G126" s="82">
        <v>0</v>
      </c>
      <c r="H126" s="83">
        <v>0</v>
      </c>
      <c r="I126" s="83">
        <v>8.4750000000000006E-2</v>
      </c>
      <c r="J126" s="83">
        <v>0</v>
      </c>
    </row>
    <row r="127" spans="1:10" ht="15.75" customHeight="1">
      <c r="A127" s="82" t="s">
        <v>240</v>
      </c>
      <c r="B127" s="84">
        <v>36</v>
      </c>
      <c r="C127" s="83" t="s">
        <v>111</v>
      </c>
      <c r="D127" s="82">
        <v>0.78</v>
      </c>
      <c r="E127" s="83" t="s">
        <v>111</v>
      </c>
      <c r="F127" s="82">
        <v>6</v>
      </c>
      <c r="G127" s="82">
        <v>0</v>
      </c>
      <c r="H127" s="83">
        <v>0</v>
      </c>
      <c r="I127" s="83">
        <v>8.4750000000000006E-2</v>
      </c>
      <c r="J127" s="83">
        <v>0</v>
      </c>
    </row>
    <row r="128" spans="1:10" ht="15.75" customHeight="1">
      <c r="A128" s="82" t="s">
        <v>241</v>
      </c>
      <c r="B128" s="84">
        <v>36</v>
      </c>
      <c r="C128" s="83" t="s">
        <v>111</v>
      </c>
      <c r="D128" s="84">
        <v>0.76</v>
      </c>
      <c r="E128" s="83" t="s">
        <v>111</v>
      </c>
      <c r="F128" s="82">
        <v>3</v>
      </c>
      <c r="G128" s="82">
        <v>0</v>
      </c>
      <c r="H128" s="83">
        <v>0</v>
      </c>
      <c r="I128" s="83">
        <v>8.4750000000000006E-2</v>
      </c>
      <c r="J128" s="83">
        <v>0</v>
      </c>
    </row>
    <row r="129" spans="1:10" ht="15.75" customHeight="1">
      <c r="A129" s="82" t="s">
        <v>242</v>
      </c>
      <c r="B129" s="84">
        <v>29</v>
      </c>
      <c r="C129" s="83" t="s">
        <v>111</v>
      </c>
      <c r="D129" s="84">
        <v>1.22</v>
      </c>
      <c r="E129" s="83" t="s">
        <v>111</v>
      </c>
      <c r="F129" s="82">
        <v>80</v>
      </c>
      <c r="G129" s="82">
        <v>0</v>
      </c>
      <c r="H129" s="83">
        <v>0</v>
      </c>
      <c r="I129" s="83">
        <v>8.4750000000000006E-2</v>
      </c>
      <c r="J129" s="83">
        <v>0</v>
      </c>
    </row>
    <row r="130" spans="1:10" ht="15.75" customHeight="1">
      <c r="A130" s="82" t="s">
        <v>243</v>
      </c>
      <c r="B130" s="84">
        <v>35</v>
      </c>
      <c r="C130" s="83" t="s">
        <v>111</v>
      </c>
      <c r="D130" s="84">
        <v>1.22</v>
      </c>
      <c r="E130" s="83" t="s">
        <v>111</v>
      </c>
      <c r="F130" s="82">
        <v>20</v>
      </c>
      <c r="G130" s="82">
        <v>0</v>
      </c>
      <c r="H130" s="83">
        <v>0</v>
      </c>
      <c r="I130" s="83">
        <v>8.4750000000000006E-2</v>
      </c>
      <c r="J130" s="83">
        <v>0</v>
      </c>
    </row>
    <row r="131" spans="1:10" ht="15.75" customHeight="1">
      <c r="A131" s="82" t="s">
        <v>244</v>
      </c>
      <c r="B131" s="84">
        <v>33</v>
      </c>
      <c r="C131" s="83" t="s">
        <v>114</v>
      </c>
      <c r="D131" s="84">
        <v>0.5</v>
      </c>
      <c r="E131" s="83" t="s">
        <v>114</v>
      </c>
      <c r="F131" s="82">
        <v>1</v>
      </c>
      <c r="G131" s="82">
        <v>35</v>
      </c>
      <c r="H131" s="83" t="s">
        <v>115</v>
      </c>
      <c r="I131" s="83" t="s">
        <v>112</v>
      </c>
      <c r="J131" s="83">
        <v>1.5</v>
      </c>
    </row>
    <row r="132" spans="1:10" ht="15.75" customHeight="1">
      <c r="A132" s="82" t="s">
        <v>245</v>
      </c>
      <c r="B132" s="82">
        <v>40</v>
      </c>
      <c r="C132" s="83" t="s">
        <v>111</v>
      </c>
      <c r="D132" s="82">
        <v>0</v>
      </c>
      <c r="E132" s="83" t="s">
        <v>111</v>
      </c>
      <c r="F132" s="82">
        <v>0</v>
      </c>
      <c r="G132" s="82">
        <v>0</v>
      </c>
      <c r="H132" s="83">
        <v>0</v>
      </c>
      <c r="I132" s="83">
        <v>6.4338999999999993E-2</v>
      </c>
      <c r="J132" s="83">
        <v>0</v>
      </c>
    </row>
    <row r="133" spans="1:10" ht="15.75" customHeight="1">
      <c r="A133" s="82" t="s">
        <v>246</v>
      </c>
      <c r="B133" s="82">
        <v>5</v>
      </c>
      <c r="C133" s="83" t="s">
        <v>111</v>
      </c>
      <c r="D133" s="82">
        <v>1</v>
      </c>
      <c r="E133" s="83" t="s">
        <v>111</v>
      </c>
      <c r="F133" s="82">
        <v>1</v>
      </c>
      <c r="G133" s="82">
        <v>0</v>
      </c>
      <c r="H133" s="83">
        <v>0</v>
      </c>
      <c r="I133" s="83" t="s">
        <v>112</v>
      </c>
      <c r="J133" s="83">
        <v>0</v>
      </c>
    </row>
    <row r="134" spans="1:10" ht="15.75" customHeight="1">
      <c r="A134" s="82" t="s">
        <v>247</v>
      </c>
      <c r="B134" s="84">
        <v>30</v>
      </c>
      <c r="C134" s="83" t="s">
        <v>111</v>
      </c>
      <c r="D134" s="84">
        <v>1</v>
      </c>
      <c r="E134" s="83" t="s">
        <v>111</v>
      </c>
      <c r="F134" s="82">
        <v>35</v>
      </c>
      <c r="G134" s="82">
        <v>0</v>
      </c>
      <c r="H134" s="83">
        <v>0</v>
      </c>
      <c r="I134" s="83">
        <v>8.4750000000000006E-2</v>
      </c>
      <c r="J134" s="83">
        <v>0</v>
      </c>
    </row>
    <row r="135" spans="1:10" ht="15.75" customHeight="1">
      <c r="A135" s="82" t="s">
        <v>248</v>
      </c>
      <c r="B135" s="82">
        <v>38</v>
      </c>
      <c r="C135" s="83" t="s">
        <v>114</v>
      </c>
      <c r="D135" s="82">
        <v>0.81</v>
      </c>
      <c r="E135" s="83" t="s">
        <v>114</v>
      </c>
      <c r="F135" s="82">
        <v>4</v>
      </c>
      <c r="G135" s="82">
        <v>45</v>
      </c>
      <c r="H135" s="83" t="s">
        <v>115</v>
      </c>
      <c r="I135" s="83" t="s">
        <v>112</v>
      </c>
      <c r="J135" s="83">
        <v>1</v>
      </c>
    </row>
    <row r="136" spans="1:10" ht="15.75" customHeight="1">
      <c r="A136" s="82" t="s">
        <v>249</v>
      </c>
      <c r="B136" s="84">
        <v>37</v>
      </c>
      <c r="C136" s="83" t="s">
        <v>114</v>
      </c>
      <c r="D136" s="84">
        <v>0.83</v>
      </c>
      <c r="E136" s="83" t="s">
        <v>114</v>
      </c>
      <c r="F136" s="82">
        <v>1.25</v>
      </c>
      <c r="G136" s="82">
        <v>230</v>
      </c>
      <c r="H136" s="83" t="s">
        <v>115</v>
      </c>
      <c r="I136" s="83" t="s">
        <v>250</v>
      </c>
      <c r="J136" s="83">
        <v>1</v>
      </c>
    </row>
    <row r="137" spans="1:10" ht="15.75" customHeight="1">
      <c r="A137" s="82" t="s">
        <v>251</v>
      </c>
      <c r="B137" s="82">
        <v>37</v>
      </c>
      <c r="C137" s="83" t="s">
        <v>114</v>
      </c>
      <c r="D137" s="82">
        <v>0.81</v>
      </c>
      <c r="E137" s="83" t="s">
        <v>114</v>
      </c>
      <c r="F137" s="82">
        <v>3.15</v>
      </c>
      <c r="G137" s="82">
        <v>150</v>
      </c>
      <c r="H137" s="83" t="s">
        <v>115</v>
      </c>
      <c r="I137" s="83" t="s">
        <v>250</v>
      </c>
      <c r="J137" s="83">
        <v>1</v>
      </c>
    </row>
    <row r="138" spans="1:10" ht="15.75" customHeight="1">
      <c r="A138" s="82" t="s">
        <v>252</v>
      </c>
      <c r="B138" s="84">
        <v>35</v>
      </c>
      <c r="C138" s="83" t="s">
        <v>114</v>
      </c>
      <c r="D138" s="84">
        <v>0.77</v>
      </c>
      <c r="E138" s="83" t="s">
        <v>114</v>
      </c>
      <c r="F138" s="82">
        <v>12.15</v>
      </c>
      <c r="G138" s="82">
        <v>65</v>
      </c>
      <c r="H138" s="83" t="s">
        <v>118</v>
      </c>
      <c r="I138" s="83" t="s">
        <v>250</v>
      </c>
      <c r="J138" s="83">
        <v>1</v>
      </c>
    </row>
    <row r="139" spans="1:10" ht="15.75" customHeight="1">
      <c r="A139" s="82" t="s">
        <v>253</v>
      </c>
      <c r="B139" s="84">
        <v>36</v>
      </c>
      <c r="C139" s="83" t="s">
        <v>114</v>
      </c>
      <c r="D139" s="84">
        <v>0.72</v>
      </c>
      <c r="E139" s="83" t="s">
        <v>114</v>
      </c>
      <c r="F139" s="82">
        <v>20</v>
      </c>
      <c r="G139" s="82">
        <v>75</v>
      </c>
      <c r="H139" s="83" t="s">
        <v>118</v>
      </c>
      <c r="I139" s="83" t="s">
        <v>250</v>
      </c>
      <c r="J139" s="83">
        <v>1</v>
      </c>
    </row>
    <row r="140" spans="1:10" ht="15.75" customHeight="1">
      <c r="A140" s="82" t="s">
        <v>254</v>
      </c>
      <c r="B140" s="82">
        <v>36</v>
      </c>
      <c r="C140" s="83" t="s">
        <v>114</v>
      </c>
      <c r="D140" s="84">
        <v>0.7</v>
      </c>
      <c r="E140" s="83" t="s">
        <v>114</v>
      </c>
      <c r="F140" s="82">
        <v>45</v>
      </c>
      <c r="G140" s="82">
        <v>45</v>
      </c>
      <c r="H140" s="83" t="s">
        <v>118</v>
      </c>
      <c r="I140" s="83" t="s">
        <v>250</v>
      </c>
      <c r="J140" s="83">
        <v>1</v>
      </c>
    </row>
    <row r="141" spans="1:10" ht="15.75" customHeight="1">
      <c r="A141" s="82" t="s">
        <v>255</v>
      </c>
      <c r="B141" s="84">
        <v>37</v>
      </c>
      <c r="C141" s="83" t="s">
        <v>114</v>
      </c>
      <c r="D141" s="84">
        <v>0.83</v>
      </c>
      <c r="E141" s="83" t="s">
        <v>114</v>
      </c>
      <c r="F141" s="82">
        <v>1.7</v>
      </c>
      <c r="G141" s="82">
        <v>190</v>
      </c>
      <c r="H141" s="83" t="s">
        <v>115</v>
      </c>
      <c r="I141" s="83" t="s">
        <v>250</v>
      </c>
      <c r="J141" s="83">
        <v>1</v>
      </c>
    </row>
    <row r="142" spans="1:10" ht="15.75" customHeight="1">
      <c r="A142" s="82" t="s">
        <v>256</v>
      </c>
      <c r="B142" s="84">
        <v>40</v>
      </c>
      <c r="C142" s="83" t="s">
        <v>114</v>
      </c>
      <c r="D142" s="84">
        <v>0.78</v>
      </c>
      <c r="E142" s="83" t="s">
        <v>114</v>
      </c>
      <c r="F142" s="82">
        <v>5.95</v>
      </c>
      <c r="G142" s="82">
        <v>130</v>
      </c>
      <c r="H142" s="83" t="s">
        <v>115</v>
      </c>
      <c r="I142" s="83" t="s">
        <v>250</v>
      </c>
      <c r="J142" s="83">
        <v>1.5</v>
      </c>
    </row>
    <row r="143" spans="1:10" ht="15.75" customHeight="1">
      <c r="A143" s="82" t="s">
        <v>257</v>
      </c>
      <c r="B143" s="84">
        <v>39</v>
      </c>
      <c r="C143" s="83" t="s">
        <v>114</v>
      </c>
      <c r="D143" s="84">
        <v>0.72</v>
      </c>
      <c r="E143" s="83" t="s">
        <v>114</v>
      </c>
      <c r="F143" s="82">
        <v>3.35</v>
      </c>
      <c r="G143" s="82">
        <v>160</v>
      </c>
      <c r="H143" s="83" t="s">
        <v>155</v>
      </c>
      <c r="I143" s="83" t="s">
        <v>250</v>
      </c>
      <c r="J143" s="83">
        <v>1.5</v>
      </c>
    </row>
    <row r="144" spans="1:10" ht="15.75" customHeight="1">
      <c r="A144" s="82" t="s">
        <v>258</v>
      </c>
      <c r="B144" s="82">
        <v>36</v>
      </c>
      <c r="C144" s="83" t="s">
        <v>114</v>
      </c>
      <c r="D144" s="82">
        <v>0.78</v>
      </c>
      <c r="E144" s="83" t="s">
        <v>114</v>
      </c>
      <c r="F144" s="82">
        <v>7.45</v>
      </c>
      <c r="G144" s="82">
        <v>110</v>
      </c>
      <c r="H144" s="83" t="s">
        <v>115</v>
      </c>
      <c r="I144" s="83" t="s">
        <v>250</v>
      </c>
      <c r="J144" s="83">
        <v>1</v>
      </c>
    </row>
    <row r="145" spans="1:10" ht="15.75" customHeight="1">
      <c r="A145" s="82" t="s">
        <v>259</v>
      </c>
      <c r="B145" s="82">
        <v>36</v>
      </c>
      <c r="C145" s="83" t="s">
        <v>114</v>
      </c>
      <c r="D145" s="82">
        <v>0.72</v>
      </c>
      <c r="E145" s="83" t="s">
        <v>114</v>
      </c>
      <c r="F145" s="82">
        <v>3.6</v>
      </c>
      <c r="G145" s="82">
        <v>160</v>
      </c>
      <c r="H145" s="83" t="s">
        <v>155</v>
      </c>
      <c r="I145" s="83" t="s">
        <v>250</v>
      </c>
      <c r="J145" s="83">
        <v>1.5</v>
      </c>
    </row>
    <row r="146" spans="1:10" ht="15.75" customHeight="1">
      <c r="A146" s="82" t="s">
        <v>260</v>
      </c>
      <c r="B146" s="84">
        <v>37</v>
      </c>
      <c r="C146" s="83" t="s">
        <v>114</v>
      </c>
      <c r="D146" s="84">
        <v>0.73</v>
      </c>
      <c r="E146" s="83" t="s">
        <v>114</v>
      </c>
      <c r="F146" s="82">
        <v>20</v>
      </c>
      <c r="G146" s="82">
        <v>10</v>
      </c>
      <c r="H146" s="83" t="s">
        <v>118</v>
      </c>
      <c r="I146" s="83" t="s">
        <v>112</v>
      </c>
      <c r="J146" s="83">
        <v>1</v>
      </c>
    </row>
    <row r="147" spans="1:10" ht="15.75" customHeight="1">
      <c r="A147" s="82" t="s">
        <v>261</v>
      </c>
      <c r="B147" s="82">
        <v>28</v>
      </c>
      <c r="C147" s="83" t="s">
        <v>114</v>
      </c>
      <c r="D147" s="82">
        <v>0.16</v>
      </c>
      <c r="E147" s="83" t="s">
        <v>114</v>
      </c>
      <c r="F147" s="82">
        <v>340</v>
      </c>
      <c r="G147" s="82">
        <v>0</v>
      </c>
      <c r="H147" s="83" t="s">
        <v>131</v>
      </c>
      <c r="I147" s="83" t="s">
        <v>112</v>
      </c>
      <c r="J147" s="83">
        <v>1</v>
      </c>
    </row>
    <row r="148" spans="1:10" ht="15.75" customHeight="1">
      <c r="A148" s="82" t="s">
        <v>262</v>
      </c>
      <c r="B148" s="84">
        <v>35</v>
      </c>
      <c r="C148" s="83" t="s">
        <v>114</v>
      </c>
      <c r="D148" s="84">
        <v>0.81</v>
      </c>
      <c r="E148" s="83" t="s">
        <v>114</v>
      </c>
      <c r="F148" s="82">
        <v>3</v>
      </c>
      <c r="G148" s="82">
        <v>53</v>
      </c>
      <c r="H148" s="83" t="s">
        <v>115</v>
      </c>
      <c r="I148" s="83" t="s">
        <v>112</v>
      </c>
      <c r="J148" s="83">
        <v>1</v>
      </c>
    </row>
    <row r="149" spans="1:10" ht="15.75" customHeight="1">
      <c r="A149" s="82" t="s">
        <v>263</v>
      </c>
      <c r="B149" s="84">
        <v>35</v>
      </c>
      <c r="C149" s="83" t="s">
        <v>114</v>
      </c>
      <c r="D149" s="84">
        <v>0.8</v>
      </c>
      <c r="E149" s="83"/>
      <c r="F149" s="82">
        <v>1.5</v>
      </c>
      <c r="G149" s="82">
        <v>25</v>
      </c>
      <c r="H149" s="83" t="s">
        <v>115</v>
      </c>
      <c r="I149" s="83"/>
      <c r="J149" s="83">
        <v>0.75</v>
      </c>
    </row>
    <row r="150" spans="1:10" ht="15.75" customHeight="1">
      <c r="A150" s="82" t="s">
        <v>264</v>
      </c>
      <c r="B150" s="84">
        <v>34</v>
      </c>
      <c r="C150" s="83" t="s">
        <v>114</v>
      </c>
      <c r="D150" s="84">
        <v>0.8</v>
      </c>
      <c r="E150" s="83"/>
      <c r="F150" s="82">
        <v>3</v>
      </c>
      <c r="G150" s="82">
        <v>25</v>
      </c>
      <c r="H150" s="83" t="s">
        <v>115</v>
      </c>
      <c r="I150" s="83"/>
      <c r="J150" s="83">
        <v>0.75</v>
      </c>
    </row>
    <row r="151" spans="1:10" ht="15.75" customHeight="1">
      <c r="A151" s="82" t="s">
        <v>265</v>
      </c>
      <c r="B151" s="84">
        <v>34</v>
      </c>
      <c r="C151" s="83" t="s">
        <v>114</v>
      </c>
      <c r="D151" s="84">
        <v>0.8</v>
      </c>
      <c r="E151" s="83"/>
      <c r="F151" s="82">
        <v>2</v>
      </c>
      <c r="G151" s="82">
        <v>25</v>
      </c>
      <c r="H151" s="83" t="s">
        <v>115</v>
      </c>
      <c r="I151" s="83"/>
      <c r="J151" s="83">
        <v>0.75</v>
      </c>
    </row>
    <row r="152" spans="1:10" ht="15.75" customHeight="1">
      <c r="A152" s="82" t="s">
        <v>266</v>
      </c>
      <c r="B152" s="84">
        <v>25</v>
      </c>
      <c r="C152" s="83" t="s">
        <v>114</v>
      </c>
      <c r="D152" s="84">
        <v>0.8</v>
      </c>
      <c r="E152" s="83"/>
      <c r="F152" s="82">
        <v>2</v>
      </c>
      <c r="G152" s="82">
        <v>25</v>
      </c>
      <c r="H152" s="83" t="s">
        <v>123</v>
      </c>
      <c r="I152" s="83"/>
      <c r="J152" s="83">
        <v>0.75</v>
      </c>
    </row>
    <row r="153" spans="1:10" ht="15.75" customHeight="1">
      <c r="A153" s="82" t="s">
        <v>267</v>
      </c>
      <c r="B153" s="84">
        <v>34</v>
      </c>
      <c r="C153" s="83" t="s">
        <v>114</v>
      </c>
      <c r="D153" s="84">
        <v>0.8</v>
      </c>
      <c r="E153" s="83"/>
      <c r="F153" s="82">
        <v>6.5</v>
      </c>
      <c r="G153" s="82">
        <v>25</v>
      </c>
      <c r="H153" s="83" t="s">
        <v>118</v>
      </c>
      <c r="I153" s="83"/>
      <c r="J153" s="83">
        <v>0.75</v>
      </c>
    </row>
    <row r="154" spans="1:10" ht="15.75" customHeight="1">
      <c r="A154" s="82" t="s">
        <v>268</v>
      </c>
      <c r="B154" s="84">
        <v>21</v>
      </c>
      <c r="C154" s="83" t="s">
        <v>111</v>
      </c>
      <c r="D154" s="84">
        <v>1.22</v>
      </c>
      <c r="E154" s="83" t="s">
        <v>111</v>
      </c>
      <c r="F154" s="82">
        <v>80</v>
      </c>
      <c r="G154" s="82">
        <v>0</v>
      </c>
      <c r="H154" s="83">
        <v>0</v>
      </c>
      <c r="I154" s="83">
        <v>8.4750000000000006E-2</v>
      </c>
      <c r="J154" s="83">
        <v>0</v>
      </c>
    </row>
    <row r="155" spans="1:10" ht="15.75" customHeight="1">
      <c r="A155" s="82" t="s">
        <v>269</v>
      </c>
      <c r="B155" s="82">
        <v>28</v>
      </c>
      <c r="C155" s="83" t="s">
        <v>111</v>
      </c>
      <c r="D155" s="84">
        <v>1.22</v>
      </c>
      <c r="E155" s="83" t="s">
        <v>111</v>
      </c>
      <c r="F155" s="82">
        <v>80</v>
      </c>
      <c r="G155" s="82">
        <v>0</v>
      </c>
      <c r="H155" s="83">
        <v>0</v>
      </c>
      <c r="I155" s="83">
        <v>8.4750000000000006E-2</v>
      </c>
      <c r="J155" s="83">
        <v>0</v>
      </c>
    </row>
    <row r="156" spans="1:10" ht="15.75" customHeight="1">
      <c r="A156" s="82" t="s">
        <v>270</v>
      </c>
      <c r="B156" s="84">
        <v>35</v>
      </c>
      <c r="C156" s="83" t="s">
        <v>111</v>
      </c>
      <c r="D156" s="84">
        <v>1.22</v>
      </c>
      <c r="E156" s="83" t="s">
        <v>111</v>
      </c>
      <c r="F156" s="82">
        <v>20</v>
      </c>
      <c r="G156" s="82">
        <v>0</v>
      </c>
      <c r="H156" s="83">
        <v>0</v>
      </c>
      <c r="I156" s="83">
        <v>8.4750000000000006E-2</v>
      </c>
      <c r="J156" s="83">
        <v>0</v>
      </c>
    </row>
    <row r="157" spans="1:10" ht="15.75" customHeight="1">
      <c r="A157" s="82" t="s">
        <v>271</v>
      </c>
      <c r="B157" s="84">
        <v>32</v>
      </c>
      <c r="C157" s="83" t="s">
        <v>111</v>
      </c>
      <c r="D157" s="84">
        <v>1.22</v>
      </c>
      <c r="E157" s="83" t="s">
        <v>111</v>
      </c>
      <c r="F157" s="82">
        <v>60</v>
      </c>
      <c r="G157" s="82">
        <v>0</v>
      </c>
      <c r="H157" s="83">
        <v>0</v>
      </c>
      <c r="I157" s="83">
        <v>8.4750000000000006E-2</v>
      </c>
      <c r="J157" s="83">
        <v>0</v>
      </c>
    </row>
    <row r="158" spans="1:10" ht="15.75" customHeight="1">
      <c r="A158" s="82" t="s">
        <v>272</v>
      </c>
      <c r="B158" s="84">
        <v>35</v>
      </c>
      <c r="C158" s="83" t="s">
        <v>114</v>
      </c>
      <c r="D158" s="84">
        <v>0.73</v>
      </c>
      <c r="E158" s="83" t="s">
        <v>114</v>
      </c>
      <c r="F158" s="82">
        <v>20</v>
      </c>
      <c r="G158" s="82">
        <v>20</v>
      </c>
      <c r="H158" s="83" t="s">
        <v>118</v>
      </c>
      <c r="I158" s="83" t="s">
        <v>112</v>
      </c>
      <c r="J158" s="83">
        <v>1</v>
      </c>
    </row>
    <row r="159" spans="1:10" ht="15.75" customHeight="1">
      <c r="A159" s="82" t="s">
        <v>273</v>
      </c>
      <c r="B159" s="82">
        <v>35</v>
      </c>
      <c r="C159" s="83" t="s">
        <v>114</v>
      </c>
      <c r="D159" s="82">
        <v>0.77</v>
      </c>
      <c r="E159" s="83" t="s">
        <v>114</v>
      </c>
      <c r="F159" s="82">
        <v>8</v>
      </c>
      <c r="G159" s="82">
        <v>72</v>
      </c>
      <c r="H159" s="83" t="s">
        <v>115</v>
      </c>
      <c r="I159" s="83" t="s">
        <v>112</v>
      </c>
      <c r="J159" s="83">
        <v>1</v>
      </c>
    </row>
    <row r="160" spans="1:10" ht="15.75" customHeight="1">
      <c r="A160" s="82" t="s">
        <v>274</v>
      </c>
      <c r="B160" s="82">
        <v>38</v>
      </c>
      <c r="C160" s="83" t="s">
        <v>114</v>
      </c>
      <c r="D160" s="82">
        <v>0.81</v>
      </c>
      <c r="E160" s="83" t="s">
        <v>114</v>
      </c>
      <c r="F160" s="82">
        <v>3</v>
      </c>
      <c r="G160" s="82">
        <v>45</v>
      </c>
      <c r="H160" s="83" t="s">
        <v>115</v>
      </c>
      <c r="I160" s="83" t="s">
        <v>112</v>
      </c>
      <c r="J160" s="83">
        <v>1</v>
      </c>
    </row>
    <row r="161" spans="1:26" ht="15.75" customHeight="1">
      <c r="A161" s="82" t="s">
        <v>275</v>
      </c>
      <c r="B161" s="84">
        <v>37</v>
      </c>
      <c r="C161" s="83" t="s">
        <v>114</v>
      </c>
      <c r="D161" s="82">
        <v>0.81</v>
      </c>
      <c r="E161" s="83" t="s">
        <v>114</v>
      </c>
      <c r="F161" s="82">
        <v>3</v>
      </c>
      <c r="G161" s="82">
        <v>85</v>
      </c>
      <c r="H161" s="83" t="s">
        <v>115</v>
      </c>
      <c r="I161" s="83" t="s">
        <v>112</v>
      </c>
      <c r="J161" s="83">
        <v>1</v>
      </c>
    </row>
    <row r="162" spans="1:26" ht="15.75" customHeight="1">
      <c r="A162" s="82" t="s">
        <v>276</v>
      </c>
      <c r="B162" s="82">
        <v>37</v>
      </c>
      <c r="C162" s="83" t="s">
        <v>114</v>
      </c>
      <c r="D162" s="82">
        <v>0.81</v>
      </c>
      <c r="E162" s="83" t="s">
        <v>114</v>
      </c>
      <c r="F162" s="82">
        <v>3</v>
      </c>
      <c r="G162" s="82">
        <v>134</v>
      </c>
      <c r="H162" s="83" t="s">
        <v>115</v>
      </c>
      <c r="I162" s="83" t="s">
        <v>112</v>
      </c>
      <c r="J162" s="83">
        <v>1</v>
      </c>
    </row>
    <row r="163" spans="1:26" ht="15.75" customHeight="1">
      <c r="A163" s="82" t="s">
        <v>277</v>
      </c>
      <c r="B163" s="82">
        <v>37</v>
      </c>
      <c r="C163" s="83" t="s">
        <v>114</v>
      </c>
      <c r="D163" s="82">
        <v>0.81</v>
      </c>
      <c r="E163" s="83" t="s">
        <v>114</v>
      </c>
      <c r="F163" s="82">
        <v>2.6</v>
      </c>
      <c r="G163" s="82">
        <v>65</v>
      </c>
      <c r="H163" s="83" t="s">
        <v>115</v>
      </c>
      <c r="I163" s="83" t="s">
        <v>112</v>
      </c>
      <c r="J163" s="83">
        <v>1</v>
      </c>
    </row>
    <row r="164" spans="1:26" ht="15.75" customHeight="1">
      <c r="A164" s="82" t="s">
        <v>278</v>
      </c>
      <c r="B164" s="84">
        <v>37</v>
      </c>
      <c r="C164" s="83" t="s">
        <v>114</v>
      </c>
      <c r="D164" s="82">
        <v>0.83</v>
      </c>
      <c r="E164" s="83" t="s">
        <v>114</v>
      </c>
      <c r="F164" s="82">
        <v>1.2</v>
      </c>
      <c r="G164" s="82">
        <v>140</v>
      </c>
      <c r="H164" s="83" t="s">
        <v>115</v>
      </c>
      <c r="I164" s="83" t="s">
        <v>112</v>
      </c>
      <c r="J164" s="83">
        <v>1</v>
      </c>
    </row>
    <row r="165" spans="1:26" ht="15.75" customHeight="1">
      <c r="A165" s="82" t="s">
        <v>279</v>
      </c>
      <c r="B165" s="82">
        <v>36</v>
      </c>
      <c r="C165" s="83" t="s">
        <v>114</v>
      </c>
      <c r="D165" s="82">
        <v>0.81</v>
      </c>
      <c r="E165" s="83" t="s">
        <v>114</v>
      </c>
      <c r="F165" s="82">
        <v>3.5</v>
      </c>
      <c r="G165" s="82">
        <v>85</v>
      </c>
      <c r="H165" s="83" t="s">
        <v>115</v>
      </c>
      <c r="I165" s="83" t="s">
        <v>112</v>
      </c>
      <c r="J165" s="83">
        <v>1</v>
      </c>
    </row>
    <row r="166" spans="1:26" ht="15.75" customHeight="1">
      <c r="A166" s="82" t="s">
        <v>280</v>
      </c>
      <c r="B166" s="82">
        <v>37</v>
      </c>
      <c r="C166" s="83" t="s">
        <v>114</v>
      </c>
      <c r="D166" s="82">
        <v>0.83</v>
      </c>
      <c r="E166" s="83" t="s">
        <v>114</v>
      </c>
      <c r="F166" s="82">
        <v>1.75</v>
      </c>
      <c r="G166" s="82">
        <v>110</v>
      </c>
      <c r="H166" s="83" t="s">
        <v>115</v>
      </c>
      <c r="I166" s="83" t="s">
        <v>112</v>
      </c>
      <c r="J166" s="83">
        <v>1</v>
      </c>
    </row>
    <row r="167" spans="1:26" ht="15.75" customHeight="1">
      <c r="A167" s="82" t="s">
        <v>281</v>
      </c>
      <c r="B167" s="84">
        <v>35</v>
      </c>
      <c r="C167" s="83" t="s">
        <v>114</v>
      </c>
      <c r="D167" s="84">
        <v>0.74</v>
      </c>
      <c r="E167" s="83" t="s">
        <v>114</v>
      </c>
      <c r="F167" s="82">
        <v>2</v>
      </c>
      <c r="G167" s="82">
        <v>0</v>
      </c>
      <c r="H167" s="83" t="s">
        <v>155</v>
      </c>
      <c r="I167" s="83" t="s">
        <v>112</v>
      </c>
      <c r="J167" s="83">
        <v>1.5</v>
      </c>
    </row>
    <row r="168" spans="1:26" ht="15.75" customHeight="1">
      <c r="A168" s="82" t="s">
        <v>282</v>
      </c>
      <c r="B168" s="84">
        <v>32</v>
      </c>
      <c r="C168" s="83" t="s">
        <v>111</v>
      </c>
      <c r="D168" s="84">
        <v>0.83</v>
      </c>
      <c r="E168" s="83" t="s">
        <v>111</v>
      </c>
      <c r="F168" s="82">
        <v>7</v>
      </c>
      <c r="G168" s="82">
        <v>0</v>
      </c>
      <c r="H168" s="83">
        <v>0</v>
      </c>
      <c r="I168" s="83">
        <v>8.4750000000000006E-2</v>
      </c>
      <c r="J168" s="83">
        <v>0</v>
      </c>
    </row>
    <row r="169" spans="1:26" ht="15.75" customHeight="1">
      <c r="A169" s="82" t="s">
        <v>283</v>
      </c>
      <c r="B169" s="84">
        <v>32</v>
      </c>
      <c r="C169" s="83" t="s">
        <v>114</v>
      </c>
      <c r="D169" s="84">
        <v>0.83</v>
      </c>
      <c r="E169" s="83" t="s">
        <v>114</v>
      </c>
      <c r="F169" s="82">
        <v>1</v>
      </c>
      <c r="G169" s="82">
        <v>0</v>
      </c>
      <c r="H169" s="83" t="s">
        <v>115</v>
      </c>
      <c r="I169" s="83" t="s">
        <v>112</v>
      </c>
      <c r="J169" s="83">
        <v>1.5</v>
      </c>
      <c r="K169" s="14"/>
      <c r="L169" s="14"/>
      <c r="M169" s="14"/>
      <c r="N169" s="14"/>
      <c r="O169" s="14"/>
      <c r="P169" s="14"/>
      <c r="Q169" s="14"/>
      <c r="R169" s="14"/>
      <c r="S169" s="14"/>
      <c r="T169" s="14"/>
      <c r="U169" s="14"/>
      <c r="V169" s="14"/>
      <c r="W169" s="14"/>
      <c r="X169" s="14"/>
      <c r="Y169" s="14"/>
      <c r="Z169" s="14"/>
    </row>
    <row r="170" spans="1:26" ht="15.75" customHeight="1">
      <c r="A170" s="82" t="s">
        <v>284</v>
      </c>
      <c r="B170" s="84">
        <v>25</v>
      </c>
      <c r="C170" s="83" t="s">
        <v>114</v>
      </c>
      <c r="D170" s="84">
        <v>0.15</v>
      </c>
      <c r="E170" s="83" t="s">
        <v>114</v>
      </c>
      <c r="F170" s="82">
        <v>500</v>
      </c>
      <c r="G170" s="82">
        <v>0</v>
      </c>
      <c r="H170" s="83" t="s">
        <v>131</v>
      </c>
      <c r="I170" s="83" t="s">
        <v>112</v>
      </c>
      <c r="J170" s="83">
        <v>1</v>
      </c>
    </row>
    <row r="171" spans="1:26" ht="15.75" customHeight="1">
      <c r="A171" s="82" t="s">
        <v>285</v>
      </c>
      <c r="B171" s="84">
        <v>35</v>
      </c>
      <c r="C171" s="83" t="s">
        <v>114</v>
      </c>
      <c r="D171" s="84">
        <v>0.74</v>
      </c>
      <c r="E171" s="83" t="s">
        <v>114</v>
      </c>
      <c r="F171" s="82">
        <v>5</v>
      </c>
      <c r="G171" s="82">
        <v>75</v>
      </c>
      <c r="H171" s="83" t="s">
        <v>115</v>
      </c>
      <c r="I171" s="83" t="s">
        <v>112</v>
      </c>
      <c r="J171" s="83">
        <v>1.5</v>
      </c>
    </row>
    <row r="172" spans="1:26" ht="15.75" customHeight="1">
      <c r="A172" s="82" t="s">
        <v>286</v>
      </c>
      <c r="B172" s="82">
        <v>35</v>
      </c>
      <c r="C172" s="83" t="s">
        <v>114</v>
      </c>
      <c r="D172" s="82">
        <v>0.77</v>
      </c>
      <c r="E172" s="83" t="s">
        <v>114</v>
      </c>
      <c r="F172" s="82">
        <v>9</v>
      </c>
      <c r="G172" s="82">
        <v>72</v>
      </c>
      <c r="H172" s="83" t="s">
        <v>115</v>
      </c>
      <c r="I172" s="83" t="s">
        <v>112</v>
      </c>
      <c r="J172" s="83">
        <v>1</v>
      </c>
    </row>
    <row r="173" spans="1:26" ht="15.75" customHeight="1">
      <c r="A173" s="82" t="s">
        <v>287</v>
      </c>
      <c r="B173" s="82">
        <v>32</v>
      </c>
      <c r="C173" s="83" t="s">
        <v>114</v>
      </c>
      <c r="D173" s="82">
        <v>0.15</v>
      </c>
      <c r="E173" s="83" t="s">
        <v>114</v>
      </c>
      <c r="F173" s="82">
        <v>625</v>
      </c>
      <c r="G173" s="82">
        <v>0</v>
      </c>
      <c r="H173" s="83" t="s">
        <v>131</v>
      </c>
      <c r="I173" s="83" t="s">
        <v>112</v>
      </c>
      <c r="J173" s="83">
        <v>1</v>
      </c>
    </row>
    <row r="174" spans="1:26" ht="15.75" customHeight="1">
      <c r="A174" s="82" t="s">
        <v>288</v>
      </c>
      <c r="B174" s="82">
        <v>34</v>
      </c>
      <c r="C174" s="83" t="s">
        <v>114</v>
      </c>
      <c r="D174" s="84">
        <v>0.55000000000000004</v>
      </c>
      <c r="E174" s="83" t="s">
        <v>114</v>
      </c>
      <c r="F174" s="82">
        <v>14</v>
      </c>
      <c r="G174" s="82">
        <v>0</v>
      </c>
      <c r="H174" s="83" t="s">
        <v>123</v>
      </c>
      <c r="I174" s="83" t="s">
        <v>112</v>
      </c>
      <c r="J174" s="83">
        <v>1</v>
      </c>
    </row>
    <row r="175" spans="1:26" ht="15.75" customHeight="1">
      <c r="A175" s="82" t="s">
        <v>289</v>
      </c>
      <c r="B175" s="82">
        <v>34</v>
      </c>
      <c r="C175" s="83" t="s">
        <v>114</v>
      </c>
      <c r="D175" s="82">
        <v>0.16</v>
      </c>
      <c r="E175" s="83" t="s">
        <v>114</v>
      </c>
      <c r="F175" s="82">
        <v>430</v>
      </c>
      <c r="G175" s="82">
        <v>0</v>
      </c>
      <c r="H175" s="83" t="s">
        <v>131</v>
      </c>
      <c r="I175" s="83" t="s">
        <v>112</v>
      </c>
      <c r="J175" s="83">
        <v>1</v>
      </c>
    </row>
    <row r="176" spans="1:26" ht="15.75" customHeight="1">
      <c r="A176" s="82" t="s">
        <v>290</v>
      </c>
      <c r="B176" s="84">
        <v>34</v>
      </c>
      <c r="C176" s="83" t="s">
        <v>114</v>
      </c>
      <c r="D176" s="84">
        <v>0.55000000000000004</v>
      </c>
      <c r="E176" s="83" t="s">
        <v>114</v>
      </c>
      <c r="F176" s="82">
        <v>40</v>
      </c>
      <c r="G176" s="82">
        <v>0</v>
      </c>
      <c r="H176" s="83" t="s">
        <v>123</v>
      </c>
      <c r="I176" s="83" t="s">
        <v>112</v>
      </c>
      <c r="J176" s="83">
        <v>1</v>
      </c>
    </row>
    <row r="177" spans="1:10" ht="15.75" customHeight="1">
      <c r="A177" s="82" t="s">
        <v>291</v>
      </c>
      <c r="B177" s="84">
        <v>34</v>
      </c>
      <c r="C177" s="83" t="s">
        <v>114</v>
      </c>
      <c r="D177" s="84">
        <v>0.55000000000000004</v>
      </c>
      <c r="E177" s="83" t="s">
        <v>114</v>
      </c>
      <c r="F177" s="82">
        <v>75</v>
      </c>
      <c r="G177" s="82">
        <v>0</v>
      </c>
      <c r="H177" s="83" t="s">
        <v>123</v>
      </c>
      <c r="I177" s="83" t="s">
        <v>112</v>
      </c>
      <c r="J177" s="83">
        <v>1</v>
      </c>
    </row>
    <row r="178" spans="1:10" ht="15.75" customHeight="1">
      <c r="A178" s="82" t="s">
        <v>292</v>
      </c>
      <c r="B178" s="84">
        <v>33</v>
      </c>
      <c r="C178" s="83" t="s">
        <v>114</v>
      </c>
      <c r="D178" s="84">
        <v>0.62</v>
      </c>
      <c r="E178" s="83" t="s">
        <v>114</v>
      </c>
      <c r="F178" s="82">
        <v>114</v>
      </c>
      <c r="G178" s="82">
        <v>0</v>
      </c>
      <c r="H178" s="83" t="s">
        <v>123</v>
      </c>
      <c r="I178" s="83" t="s">
        <v>112</v>
      </c>
      <c r="J178" s="83">
        <v>1</v>
      </c>
    </row>
    <row r="179" spans="1:10" ht="15.75" customHeight="1">
      <c r="A179" s="82" t="s">
        <v>293</v>
      </c>
      <c r="B179" s="82">
        <v>38</v>
      </c>
      <c r="C179" s="83" t="s">
        <v>114</v>
      </c>
      <c r="D179" s="82">
        <v>0.81</v>
      </c>
      <c r="E179" s="83" t="s">
        <v>114</v>
      </c>
      <c r="F179" s="82">
        <v>3</v>
      </c>
      <c r="G179" s="82">
        <v>45</v>
      </c>
      <c r="H179" s="83" t="s">
        <v>115</v>
      </c>
      <c r="I179" s="83" t="s">
        <v>112</v>
      </c>
      <c r="J179" s="83">
        <v>1</v>
      </c>
    </row>
    <row r="180" spans="1:10" ht="15.75" customHeight="1">
      <c r="A180" s="82" t="s">
        <v>294</v>
      </c>
      <c r="B180" s="84">
        <v>34</v>
      </c>
      <c r="C180" s="83" t="s">
        <v>114</v>
      </c>
      <c r="D180" s="84">
        <v>0.55000000000000004</v>
      </c>
      <c r="E180" s="83" t="s">
        <v>114</v>
      </c>
      <c r="F180" s="82">
        <v>55</v>
      </c>
      <c r="G180" s="82">
        <v>0</v>
      </c>
      <c r="H180" s="83" t="s">
        <v>123</v>
      </c>
      <c r="I180" s="83" t="s">
        <v>112</v>
      </c>
      <c r="J180" s="83">
        <v>1</v>
      </c>
    </row>
    <row r="181" spans="1:10" ht="15.75" customHeight="1">
      <c r="A181" s="82" t="s">
        <v>295</v>
      </c>
      <c r="B181" s="84">
        <v>37</v>
      </c>
      <c r="C181" s="83" t="s">
        <v>114</v>
      </c>
      <c r="D181" s="84">
        <v>0.79</v>
      </c>
      <c r="E181" s="83" t="s">
        <v>114</v>
      </c>
      <c r="F181" s="82">
        <v>5</v>
      </c>
      <c r="G181" s="82">
        <v>140</v>
      </c>
      <c r="H181" s="83" t="s">
        <v>115</v>
      </c>
      <c r="I181" s="83" t="s">
        <v>112</v>
      </c>
      <c r="J181" s="83">
        <v>1</v>
      </c>
    </row>
    <row r="182" spans="1:10" ht="15.75" customHeight="1">
      <c r="A182" s="82" t="s">
        <v>296</v>
      </c>
      <c r="B182" s="84">
        <v>37</v>
      </c>
      <c r="C182" s="83" t="s">
        <v>114</v>
      </c>
      <c r="D182" s="84">
        <v>0.79</v>
      </c>
      <c r="E182" s="83" t="s">
        <v>114</v>
      </c>
      <c r="F182" s="82">
        <v>3</v>
      </c>
      <c r="G182" s="82">
        <v>110</v>
      </c>
      <c r="H182" s="83" t="s">
        <v>115</v>
      </c>
      <c r="I182" s="83" t="s">
        <v>112</v>
      </c>
      <c r="J182" s="83">
        <v>1</v>
      </c>
    </row>
    <row r="183" spans="1:10" ht="15.75" customHeight="1">
      <c r="A183" s="82" t="s">
        <v>297</v>
      </c>
      <c r="B183" s="84">
        <v>30</v>
      </c>
      <c r="C183" s="83" t="s">
        <v>114</v>
      </c>
      <c r="D183" s="84">
        <v>0.62</v>
      </c>
      <c r="E183" s="83" t="s">
        <v>114</v>
      </c>
      <c r="F183" s="82">
        <v>120</v>
      </c>
      <c r="G183" s="82">
        <v>0</v>
      </c>
      <c r="H183" s="83" t="s">
        <v>123</v>
      </c>
      <c r="I183" s="83" t="s">
        <v>112</v>
      </c>
      <c r="J183" s="83">
        <v>1</v>
      </c>
    </row>
    <row r="184" spans="1:10" ht="15.75" customHeight="1">
      <c r="A184" s="82" t="s">
        <v>298</v>
      </c>
      <c r="B184" s="84">
        <v>3</v>
      </c>
      <c r="C184" s="83" t="s">
        <v>111</v>
      </c>
      <c r="D184" s="84">
        <v>1</v>
      </c>
      <c r="E184" s="83" t="s">
        <v>111</v>
      </c>
      <c r="F184" s="82">
        <v>1</v>
      </c>
      <c r="G184" s="82">
        <v>0</v>
      </c>
      <c r="H184" s="83">
        <v>0</v>
      </c>
      <c r="I184" s="83" t="s">
        <v>112</v>
      </c>
      <c r="J184" s="83">
        <v>0</v>
      </c>
    </row>
    <row r="185" spans="1:10" ht="15.75" customHeight="1">
      <c r="A185" s="82" t="s">
        <v>299</v>
      </c>
      <c r="B185" s="82">
        <v>46</v>
      </c>
      <c r="C185" s="83" t="s">
        <v>111</v>
      </c>
      <c r="D185" s="82">
        <v>1.22</v>
      </c>
      <c r="E185" s="83" t="s">
        <v>111</v>
      </c>
      <c r="F185" s="82">
        <v>0</v>
      </c>
      <c r="G185" s="82">
        <v>0</v>
      </c>
      <c r="H185" s="83">
        <v>0</v>
      </c>
      <c r="I185" s="83">
        <v>6.4338999999999993E-2</v>
      </c>
      <c r="J185" s="83">
        <v>0</v>
      </c>
    </row>
    <row r="186" spans="1:10" ht="15.75" customHeight="1">
      <c r="A186" s="82" t="s">
        <v>300</v>
      </c>
      <c r="B186" s="84">
        <v>36</v>
      </c>
      <c r="C186" s="83" t="s">
        <v>114</v>
      </c>
      <c r="D186" s="84">
        <v>0.74</v>
      </c>
      <c r="E186" s="83" t="s">
        <v>114</v>
      </c>
      <c r="F186" s="82">
        <v>2</v>
      </c>
      <c r="G186" s="82">
        <v>0</v>
      </c>
      <c r="H186" s="83" t="s">
        <v>155</v>
      </c>
      <c r="I186" s="83" t="s">
        <v>112</v>
      </c>
      <c r="J186" s="83">
        <v>1.5</v>
      </c>
    </row>
    <row r="187" spans="1:10" ht="15.75" customHeight="1">
      <c r="A187" s="82" t="s">
        <v>301</v>
      </c>
      <c r="B187" s="84">
        <v>44</v>
      </c>
      <c r="C187" s="83" t="s">
        <v>111</v>
      </c>
      <c r="D187" s="84">
        <v>1.21</v>
      </c>
      <c r="E187" s="83" t="s">
        <v>111</v>
      </c>
      <c r="F187" s="82">
        <v>10</v>
      </c>
      <c r="G187" s="82">
        <v>0</v>
      </c>
      <c r="H187" s="83">
        <v>0</v>
      </c>
      <c r="I187" s="83">
        <v>6.4338999999999993E-2</v>
      </c>
      <c r="J187" s="83">
        <v>0</v>
      </c>
    </row>
    <row r="188" spans="1:10" ht="15.75" customHeight="1">
      <c r="A188" s="82" t="s">
        <v>302</v>
      </c>
      <c r="B188" s="84">
        <v>36</v>
      </c>
      <c r="C188" s="83" t="s">
        <v>114</v>
      </c>
      <c r="D188" s="84">
        <v>0.83</v>
      </c>
      <c r="E188" s="83" t="s">
        <v>114</v>
      </c>
      <c r="F188" s="82">
        <v>1</v>
      </c>
      <c r="G188" s="82">
        <v>60</v>
      </c>
      <c r="H188" s="83" t="s">
        <v>115</v>
      </c>
      <c r="I188" s="83" t="s">
        <v>112</v>
      </c>
      <c r="J188" s="83">
        <v>1</v>
      </c>
    </row>
    <row r="189" spans="1:10" ht="15.75" customHeight="1">
      <c r="A189" s="82" t="s">
        <v>303</v>
      </c>
      <c r="B189" s="82">
        <v>37</v>
      </c>
      <c r="C189" s="83" t="s">
        <v>114</v>
      </c>
      <c r="D189" s="82">
        <v>0.79</v>
      </c>
      <c r="E189" s="83" t="s">
        <v>114</v>
      </c>
      <c r="F189" s="82">
        <v>3.5</v>
      </c>
      <c r="G189" s="82">
        <v>50</v>
      </c>
      <c r="H189" s="83" t="s">
        <v>115</v>
      </c>
      <c r="I189" s="83" t="s">
        <v>112</v>
      </c>
      <c r="J189" s="83">
        <v>1</v>
      </c>
    </row>
    <row r="190" spans="1:10" ht="15.75" customHeight="1">
      <c r="A190" s="82" t="s">
        <v>304</v>
      </c>
      <c r="B190" s="82">
        <v>33</v>
      </c>
      <c r="C190" s="83" t="s">
        <v>114</v>
      </c>
      <c r="D190" s="82">
        <v>0.62</v>
      </c>
      <c r="E190" s="83" t="s">
        <v>114</v>
      </c>
      <c r="F190" s="82">
        <v>130</v>
      </c>
      <c r="G190" s="82">
        <v>0</v>
      </c>
      <c r="H190" s="83" t="s">
        <v>123</v>
      </c>
      <c r="I190" s="83" t="s">
        <v>112</v>
      </c>
      <c r="J190" s="83">
        <v>1</v>
      </c>
    </row>
    <row r="191" spans="1:10" ht="15.75" customHeight="1">
      <c r="A191" s="82" t="s">
        <v>305</v>
      </c>
      <c r="B191" s="82">
        <v>32</v>
      </c>
      <c r="C191" s="83" t="s">
        <v>114</v>
      </c>
      <c r="D191" s="82">
        <v>0.15</v>
      </c>
      <c r="E191" s="83" t="s">
        <v>114</v>
      </c>
      <c r="F191" s="82">
        <v>340</v>
      </c>
      <c r="G191" s="82">
        <v>0</v>
      </c>
      <c r="H191" s="83" t="s">
        <v>131</v>
      </c>
      <c r="I191" s="83" t="s">
        <v>112</v>
      </c>
      <c r="J191" s="83">
        <v>1</v>
      </c>
    </row>
    <row r="192" spans="1:10" ht="15.75" customHeight="1">
      <c r="A192" s="82" t="s">
        <v>306</v>
      </c>
      <c r="B192" s="82">
        <v>32</v>
      </c>
      <c r="C192" s="83" t="s">
        <v>114</v>
      </c>
      <c r="D192" s="82">
        <v>0.15</v>
      </c>
      <c r="E192" s="83" t="s">
        <v>114</v>
      </c>
      <c r="F192" s="82">
        <v>340</v>
      </c>
      <c r="G192" s="82">
        <v>0</v>
      </c>
      <c r="H192" s="83" t="s">
        <v>131</v>
      </c>
      <c r="I192" s="83" t="s">
        <v>112</v>
      </c>
      <c r="J192" s="83">
        <v>1</v>
      </c>
    </row>
    <row r="193" spans="1:10" ht="15.75" customHeight="1">
      <c r="A193" s="82" t="s">
        <v>307</v>
      </c>
      <c r="B193" s="82">
        <v>32</v>
      </c>
      <c r="C193" s="83" t="s">
        <v>114</v>
      </c>
      <c r="D193" s="82">
        <v>0.15</v>
      </c>
      <c r="E193" s="83" t="s">
        <v>114</v>
      </c>
      <c r="F193" s="82">
        <v>431</v>
      </c>
      <c r="G193" s="82">
        <v>0</v>
      </c>
      <c r="H193" s="83" t="s">
        <v>131</v>
      </c>
      <c r="I193" s="83" t="s">
        <v>112</v>
      </c>
      <c r="J193" s="83">
        <v>1</v>
      </c>
    </row>
    <row r="194" spans="1:10" ht="15.75" customHeight="1">
      <c r="A194" s="82" t="s">
        <v>308</v>
      </c>
      <c r="B194" s="82">
        <v>32</v>
      </c>
      <c r="C194" s="83" t="s">
        <v>114</v>
      </c>
      <c r="D194" s="82">
        <v>0.15</v>
      </c>
      <c r="E194" s="83" t="s">
        <v>114</v>
      </c>
      <c r="F194" s="82">
        <v>431</v>
      </c>
      <c r="G194" s="82">
        <v>0</v>
      </c>
      <c r="H194" s="83" t="s">
        <v>131</v>
      </c>
      <c r="I194" s="83" t="s">
        <v>112</v>
      </c>
      <c r="J194" s="83">
        <v>1</v>
      </c>
    </row>
    <row r="195" spans="1:10" ht="15.75" customHeight="1">
      <c r="A195" s="82" t="s">
        <v>309</v>
      </c>
      <c r="B195" s="82">
        <v>30</v>
      </c>
      <c r="C195" s="83" t="s">
        <v>114</v>
      </c>
      <c r="D195" s="82">
        <v>0.15</v>
      </c>
      <c r="E195" s="83" t="s">
        <v>114</v>
      </c>
      <c r="F195" s="82">
        <v>525</v>
      </c>
      <c r="G195" s="82">
        <v>0</v>
      </c>
      <c r="H195" s="83" t="s">
        <v>131</v>
      </c>
      <c r="I195" s="83" t="s">
        <v>112</v>
      </c>
      <c r="J195" s="83">
        <v>1</v>
      </c>
    </row>
    <row r="196" spans="1:10" ht="15.75" customHeight="1">
      <c r="A196" s="82" t="s">
        <v>310</v>
      </c>
      <c r="B196" s="82">
        <v>30</v>
      </c>
      <c r="C196" s="83" t="s">
        <v>114</v>
      </c>
      <c r="D196" s="82">
        <v>0.15</v>
      </c>
      <c r="E196" s="83" t="s">
        <v>114</v>
      </c>
      <c r="F196" s="82">
        <v>525</v>
      </c>
      <c r="G196" s="82">
        <v>0</v>
      </c>
      <c r="H196" s="83" t="s">
        <v>131</v>
      </c>
      <c r="I196" s="83" t="s">
        <v>112</v>
      </c>
      <c r="J196" s="83">
        <v>1</v>
      </c>
    </row>
    <row r="197" spans="1:10" ht="15.75" customHeight="1">
      <c r="A197" s="82" t="s">
        <v>30</v>
      </c>
      <c r="B197" s="82">
        <v>37</v>
      </c>
      <c r="C197" s="83" t="s">
        <v>114</v>
      </c>
      <c r="D197" s="82">
        <v>0.55000000000000004</v>
      </c>
      <c r="E197" s="83" t="s">
        <v>114</v>
      </c>
      <c r="F197" s="82">
        <v>2</v>
      </c>
      <c r="G197" s="82">
        <v>0</v>
      </c>
      <c r="H197" s="83" t="s">
        <v>123</v>
      </c>
      <c r="I197" s="83" t="s">
        <v>112</v>
      </c>
      <c r="J197" s="83">
        <v>1</v>
      </c>
    </row>
    <row r="198" spans="1:10" ht="15.75" customHeight="1">
      <c r="A198" s="82" t="s">
        <v>311</v>
      </c>
      <c r="B198" s="82">
        <v>37</v>
      </c>
      <c r="C198" s="83" t="s">
        <v>114</v>
      </c>
      <c r="D198" s="82">
        <v>0.55000000000000004</v>
      </c>
      <c r="E198" s="83" t="s">
        <v>114</v>
      </c>
      <c r="F198" s="82">
        <v>34</v>
      </c>
      <c r="G198" s="82">
        <v>0</v>
      </c>
      <c r="H198" s="83" t="s">
        <v>123</v>
      </c>
      <c r="I198" s="83" t="s">
        <v>112</v>
      </c>
      <c r="J198" s="83">
        <v>1</v>
      </c>
    </row>
    <row r="199" spans="1:10" ht="15.75" customHeight="1">
      <c r="A199" s="82" t="s">
        <v>312</v>
      </c>
      <c r="B199" s="82">
        <v>37</v>
      </c>
      <c r="C199" s="83" t="s">
        <v>114</v>
      </c>
      <c r="D199" s="82">
        <v>0.55000000000000004</v>
      </c>
      <c r="E199" s="83" t="s">
        <v>114</v>
      </c>
      <c r="F199" s="82">
        <v>46</v>
      </c>
      <c r="G199" s="82">
        <v>0</v>
      </c>
      <c r="H199" s="83" t="s">
        <v>123</v>
      </c>
      <c r="I199" s="83" t="s">
        <v>112</v>
      </c>
      <c r="J199" s="83">
        <v>1</v>
      </c>
    </row>
    <row r="200" spans="1:10" ht="15.75" customHeight="1">
      <c r="A200" s="82" t="s">
        <v>313</v>
      </c>
      <c r="B200" s="82">
        <v>37</v>
      </c>
      <c r="C200" s="83" t="s">
        <v>114</v>
      </c>
      <c r="D200" s="82">
        <v>0.55000000000000004</v>
      </c>
      <c r="E200" s="83" t="s">
        <v>114</v>
      </c>
      <c r="F200" s="82">
        <v>57</v>
      </c>
      <c r="G200" s="82">
        <v>0</v>
      </c>
      <c r="H200" s="83" t="s">
        <v>123</v>
      </c>
      <c r="I200" s="83" t="s">
        <v>112</v>
      </c>
      <c r="J200" s="83">
        <v>1</v>
      </c>
    </row>
    <row r="201" spans="1:10" ht="15.75" customHeight="1">
      <c r="A201" s="82" t="s">
        <v>314</v>
      </c>
      <c r="B201" s="84">
        <v>35</v>
      </c>
      <c r="C201" s="83" t="s">
        <v>114</v>
      </c>
      <c r="D201" s="84">
        <v>0.55000000000000004</v>
      </c>
      <c r="E201" s="83" t="s">
        <v>114</v>
      </c>
      <c r="F201" s="82">
        <v>20</v>
      </c>
      <c r="G201" s="82">
        <v>0</v>
      </c>
      <c r="H201" s="83" t="s">
        <v>123</v>
      </c>
      <c r="I201" s="83" t="s">
        <v>112</v>
      </c>
      <c r="J201" s="83">
        <v>1</v>
      </c>
    </row>
    <row r="202" spans="1:10" ht="15.75" customHeight="1">
      <c r="A202" s="82" t="s">
        <v>315</v>
      </c>
      <c r="B202" s="84">
        <v>38</v>
      </c>
      <c r="C202" s="83" t="s">
        <v>114</v>
      </c>
      <c r="D202" s="84">
        <v>0.74</v>
      </c>
      <c r="E202" s="83" t="s">
        <v>114</v>
      </c>
      <c r="F202" s="82">
        <v>2</v>
      </c>
      <c r="G202" s="82">
        <v>95</v>
      </c>
      <c r="H202" s="83" t="s">
        <v>155</v>
      </c>
      <c r="I202" s="83" t="s">
        <v>112</v>
      </c>
      <c r="J202" s="83">
        <v>1.5</v>
      </c>
    </row>
    <row r="203" spans="1:10" ht="15.75" customHeight="1">
      <c r="A203" s="82" t="s">
        <v>316</v>
      </c>
      <c r="B203" s="82">
        <v>37</v>
      </c>
      <c r="C203" s="83" t="s">
        <v>114</v>
      </c>
      <c r="D203" s="82">
        <v>0.83</v>
      </c>
      <c r="E203" s="83" t="s">
        <v>114</v>
      </c>
      <c r="F203" s="82">
        <v>2</v>
      </c>
      <c r="G203" s="82">
        <v>110</v>
      </c>
      <c r="H203" s="83" t="s">
        <v>115</v>
      </c>
      <c r="I203" s="83" t="s">
        <v>112</v>
      </c>
      <c r="J203" s="83">
        <v>1</v>
      </c>
    </row>
    <row r="204" spans="1:10" ht="15.75" customHeight="1">
      <c r="A204" s="82" t="s">
        <v>317</v>
      </c>
      <c r="B204" s="84">
        <v>37</v>
      </c>
      <c r="C204" s="83" t="s">
        <v>114</v>
      </c>
      <c r="D204" s="82">
        <v>0.76</v>
      </c>
      <c r="E204" s="83" t="s">
        <v>114</v>
      </c>
      <c r="F204" s="82">
        <v>27</v>
      </c>
      <c r="G204" s="82">
        <v>10</v>
      </c>
      <c r="H204" s="83" t="s">
        <v>118</v>
      </c>
      <c r="I204" s="83" t="s">
        <v>112</v>
      </c>
      <c r="J204" s="83">
        <v>1</v>
      </c>
    </row>
    <row r="205" spans="1:10" ht="15.75" customHeight="1">
      <c r="A205" s="82" t="s">
        <v>318</v>
      </c>
      <c r="B205" s="82">
        <v>35</v>
      </c>
      <c r="C205" s="83" t="s">
        <v>114</v>
      </c>
      <c r="D205" s="82">
        <v>0.78</v>
      </c>
      <c r="E205" s="83" t="s">
        <v>114</v>
      </c>
      <c r="F205" s="82">
        <v>6</v>
      </c>
      <c r="G205" s="82">
        <v>72</v>
      </c>
      <c r="H205" s="83" t="s">
        <v>115</v>
      </c>
      <c r="I205" s="83" t="s">
        <v>112</v>
      </c>
      <c r="J205" s="83">
        <v>1</v>
      </c>
    </row>
    <row r="206" spans="1:10" ht="15.75" customHeight="1">
      <c r="A206" s="82" t="s">
        <v>319</v>
      </c>
      <c r="B206" s="82">
        <v>35</v>
      </c>
      <c r="C206" s="83" t="s">
        <v>114</v>
      </c>
      <c r="D206" s="82">
        <v>0.77</v>
      </c>
      <c r="E206" s="83" t="s">
        <v>114</v>
      </c>
      <c r="F206" s="82">
        <v>9</v>
      </c>
      <c r="G206" s="82">
        <v>72</v>
      </c>
      <c r="H206" s="83" t="s">
        <v>115</v>
      </c>
      <c r="I206" s="83" t="s">
        <v>112</v>
      </c>
      <c r="J206" s="83">
        <v>1</v>
      </c>
    </row>
    <row r="207" spans="1:10" ht="15.75" customHeight="1">
      <c r="A207" s="82" t="s">
        <v>320</v>
      </c>
      <c r="B207" s="82">
        <v>38</v>
      </c>
      <c r="C207" s="83" t="s">
        <v>114</v>
      </c>
      <c r="D207" s="82">
        <v>0.74</v>
      </c>
      <c r="E207" s="83" t="s">
        <v>114</v>
      </c>
      <c r="F207" s="82">
        <v>2</v>
      </c>
      <c r="G207" s="82">
        <v>95</v>
      </c>
      <c r="H207" s="83" t="s">
        <v>155</v>
      </c>
      <c r="I207" s="83" t="s">
        <v>112</v>
      </c>
      <c r="J207" s="83">
        <v>1.5</v>
      </c>
    </row>
    <row r="208" spans="1:10" ht="15.75" customHeight="1">
      <c r="A208" s="82" t="s">
        <v>321</v>
      </c>
      <c r="B208" s="82">
        <v>37</v>
      </c>
      <c r="C208" s="83" t="s">
        <v>114</v>
      </c>
      <c r="D208" s="82">
        <v>0.83</v>
      </c>
      <c r="E208" s="83" t="s">
        <v>114</v>
      </c>
      <c r="F208" s="82">
        <v>2</v>
      </c>
      <c r="G208" s="82">
        <v>110</v>
      </c>
      <c r="H208" s="83" t="s">
        <v>115</v>
      </c>
      <c r="I208" s="83" t="s">
        <v>112</v>
      </c>
      <c r="J208" s="83">
        <v>1</v>
      </c>
    </row>
    <row r="209" spans="1:10" ht="15.75" customHeight="1">
      <c r="A209" s="82" t="s">
        <v>322</v>
      </c>
      <c r="B209" s="82">
        <v>37</v>
      </c>
      <c r="C209" s="83" t="s">
        <v>114</v>
      </c>
      <c r="D209" s="82">
        <v>0.79</v>
      </c>
      <c r="E209" s="83" t="s">
        <v>114</v>
      </c>
      <c r="F209" s="82">
        <v>3.5</v>
      </c>
      <c r="G209" s="82">
        <v>50</v>
      </c>
      <c r="H209" s="83" t="s">
        <v>115</v>
      </c>
      <c r="I209" s="83" t="s">
        <v>112</v>
      </c>
      <c r="J209" s="83">
        <v>1</v>
      </c>
    </row>
    <row r="210" spans="1:10" ht="15.75" customHeight="1">
      <c r="A210" s="82" t="s">
        <v>323</v>
      </c>
      <c r="B210" s="84">
        <v>44</v>
      </c>
      <c r="C210" s="83" t="s">
        <v>111</v>
      </c>
      <c r="D210" s="84">
        <v>0.74</v>
      </c>
      <c r="E210" s="83" t="s">
        <v>111</v>
      </c>
      <c r="F210" s="82">
        <v>3</v>
      </c>
      <c r="G210" s="82">
        <v>0</v>
      </c>
      <c r="H210" s="83">
        <v>0</v>
      </c>
      <c r="I210" s="83">
        <v>6.4338999999999993E-2</v>
      </c>
      <c r="J210" s="83">
        <v>0</v>
      </c>
    </row>
    <row r="211" spans="1:10" ht="15.75" customHeight="1">
      <c r="A211" s="82" t="s">
        <v>324</v>
      </c>
      <c r="B211" s="82">
        <v>38</v>
      </c>
      <c r="C211" s="83" t="s">
        <v>114</v>
      </c>
      <c r="D211" s="82">
        <v>0.74</v>
      </c>
      <c r="E211" s="83" t="s">
        <v>114</v>
      </c>
      <c r="F211" s="82">
        <v>2</v>
      </c>
      <c r="G211" s="82">
        <v>74</v>
      </c>
      <c r="H211" s="83" t="s">
        <v>155</v>
      </c>
      <c r="I211" s="83" t="s">
        <v>112</v>
      </c>
      <c r="J211" s="83">
        <v>1.5</v>
      </c>
    </row>
    <row r="212" spans="1:10" ht="15.75" customHeight="1"/>
    <row r="213" spans="1:10" ht="15.75" customHeight="1"/>
    <row r="214" spans="1:10" ht="15.75" customHeight="1"/>
    <row r="215" spans="1:10" ht="15.75" customHeight="1"/>
    <row r="216" spans="1:10" ht="15.75" customHeight="1"/>
    <row r="217" spans="1:10" ht="15.75" customHeight="1"/>
    <row r="218" spans="1:10" ht="15.75" customHeight="1"/>
    <row r="219" spans="1:10" ht="15.75" customHeight="1"/>
    <row r="220" spans="1:10" ht="15.75" customHeight="1"/>
    <row r="221" spans="1:10" ht="15.75" customHeight="1"/>
    <row r="222" spans="1:10" ht="15.75" customHeight="1"/>
    <row r="223" spans="1:10" ht="15.75" customHeight="1"/>
    <row r="224" spans="1:10"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sheetData>
  <pageMargins left="0.7" right="0.7" top="0.75" bottom="0.75" header="0" footer="0"/>
  <pageSetup orientation="portrait"/>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074"/>
  <sheetViews>
    <sheetView workbookViewId="0"/>
  </sheetViews>
  <sheetFormatPr baseColWidth="10" defaultColWidth="10.140625" defaultRowHeight="15" customHeight="1"/>
  <cols>
    <col min="1" max="26" width="11" customWidth="1"/>
  </cols>
  <sheetData>
    <row r="1" spans="1:12" ht="15.75" customHeight="1">
      <c r="A1" s="85" t="s">
        <v>325</v>
      </c>
      <c r="B1" s="6" t="s">
        <v>326</v>
      </c>
      <c r="C1" s="6" t="s">
        <v>327</v>
      </c>
      <c r="D1" s="6" t="s">
        <v>328</v>
      </c>
      <c r="F1" s="86"/>
    </row>
    <row r="2" spans="1:12" ht="15.75" customHeight="1">
      <c r="A2" s="85" t="s">
        <v>329</v>
      </c>
      <c r="B2" s="6">
        <v>1.03</v>
      </c>
      <c r="C2" s="6">
        <v>1.04</v>
      </c>
      <c r="D2" s="6">
        <v>1.05</v>
      </c>
      <c r="E2" s="6">
        <v>1.06</v>
      </c>
      <c r="F2" s="87">
        <v>1.07</v>
      </c>
      <c r="G2" s="6">
        <v>1.08</v>
      </c>
      <c r="H2" s="6">
        <v>1.0900000000000001</v>
      </c>
      <c r="I2" s="6">
        <v>1.1000000000000001</v>
      </c>
      <c r="J2" s="6">
        <v>1.1100000000000001</v>
      </c>
      <c r="K2" s="6">
        <v>1.1200000000000001</v>
      </c>
      <c r="L2" s="6">
        <v>1.1299999999999999</v>
      </c>
    </row>
    <row r="3" spans="1:12" ht="15.75" customHeight="1">
      <c r="A3" s="85" t="s">
        <v>330</v>
      </c>
      <c r="F3" s="87"/>
    </row>
    <row r="4" spans="1:12" ht="15.75" customHeight="1">
      <c r="A4" s="85" t="s">
        <v>331</v>
      </c>
      <c r="B4" s="6">
        <v>0</v>
      </c>
      <c r="C4" s="6">
        <v>0</v>
      </c>
      <c r="D4" s="6">
        <v>0</v>
      </c>
      <c r="E4" s="6">
        <v>0</v>
      </c>
      <c r="F4" s="87">
        <v>0</v>
      </c>
      <c r="G4" s="6">
        <v>0</v>
      </c>
      <c r="H4" s="6">
        <v>0</v>
      </c>
      <c r="I4" s="6">
        <v>0</v>
      </c>
      <c r="J4" s="6">
        <v>0</v>
      </c>
      <c r="K4" s="6">
        <v>0</v>
      </c>
      <c r="L4" s="6">
        <v>0</v>
      </c>
    </row>
    <row r="5" spans="1:12" ht="15.75" customHeight="1">
      <c r="A5" s="85">
        <v>0</v>
      </c>
      <c r="B5" s="6">
        <v>0</v>
      </c>
      <c r="C5" s="6">
        <v>0</v>
      </c>
      <c r="D5" s="6">
        <v>0</v>
      </c>
      <c r="E5" s="6">
        <v>0</v>
      </c>
      <c r="F5" s="87">
        <v>0</v>
      </c>
      <c r="G5" s="6">
        <v>0</v>
      </c>
      <c r="H5" s="6">
        <v>0</v>
      </c>
      <c r="I5" s="6">
        <v>0</v>
      </c>
      <c r="J5" s="6">
        <v>0</v>
      </c>
      <c r="K5" s="6">
        <v>0</v>
      </c>
      <c r="L5" s="6">
        <v>0</v>
      </c>
    </row>
    <row r="6" spans="1:12" ht="15.75" customHeight="1">
      <c r="A6" s="85">
        <v>1</v>
      </c>
      <c r="B6" s="32">
        <f t="shared" ref="B6:L6" si="0">(B8-B5)/3+B5</f>
        <v>1.1333333333333334E-2</v>
      </c>
      <c r="C6" s="32">
        <f t="shared" si="0"/>
        <v>1.0333333333333333E-2</v>
      </c>
      <c r="D6" s="32">
        <f t="shared" si="0"/>
        <v>9.6666666666666672E-3</v>
      </c>
      <c r="E6" s="32">
        <f t="shared" si="0"/>
        <v>8.6666666666666663E-3</v>
      </c>
      <c r="F6" s="88">
        <f t="shared" si="0"/>
        <v>8.0000000000000002E-3</v>
      </c>
      <c r="G6" s="32">
        <f t="shared" si="0"/>
        <v>7.3333333333333332E-3</v>
      </c>
      <c r="H6" s="32">
        <f t="shared" si="0"/>
        <v>6.6666666666666671E-3</v>
      </c>
      <c r="I6" s="32">
        <f t="shared" si="0"/>
        <v>5.9999999999999993E-3</v>
      </c>
      <c r="J6" s="32">
        <f t="shared" si="0"/>
        <v>5.6666666666666671E-3</v>
      </c>
      <c r="K6" s="32">
        <f t="shared" si="0"/>
        <v>5.0000000000000001E-3</v>
      </c>
      <c r="L6" s="32">
        <f t="shared" si="0"/>
        <v>4.6666666666666671E-3</v>
      </c>
    </row>
    <row r="7" spans="1:12" ht="15.75" customHeight="1">
      <c r="A7" s="85">
        <v>2</v>
      </c>
      <c r="B7" s="32">
        <f t="shared" ref="B7:L7" si="1">(B8-B5)/3+B6</f>
        <v>2.2666666666666668E-2</v>
      </c>
      <c r="C7" s="32">
        <f t="shared" si="1"/>
        <v>2.0666666666666667E-2</v>
      </c>
      <c r="D7" s="32">
        <f t="shared" si="1"/>
        <v>1.9333333333333334E-2</v>
      </c>
      <c r="E7" s="32">
        <f t="shared" si="1"/>
        <v>1.7333333333333333E-2</v>
      </c>
      <c r="F7" s="88">
        <f t="shared" si="1"/>
        <v>1.6E-2</v>
      </c>
      <c r="G7" s="32">
        <f t="shared" si="1"/>
        <v>1.4666666666666666E-2</v>
      </c>
      <c r="H7" s="32">
        <f t="shared" si="1"/>
        <v>1.3333333333333334E-2</v>
      </c>
      <c r="I7" s="32">
        <f t="shared" si="1"/>
        <v>1.1999999999999999E-2</v>
      </c>
      <c r="J7" s="32">
        <f t="shared" si="1"/>
        <v>1.1333333333333334E-2</v>
      </c>
      <c r="K7" s="32">
        <f t="shared" si="1"/>
        <v>0.01</v>
      </c>
      <c r="L7" s="32">
        <f t="shared" si="1"/>
        <v>9.3333333333333341E-3</v>
      </c>
    </row>
    <row r="8" spans="1:12" ht="15.75" customHeight="1">
      <c r="A8" s="85">
        <v>3</v>
      </c>
      <c r="B8" s="32">
        <v>3.4000000000000002E-2</v>
      </c>
      <c r="C8" s="32">
        <v>3.1E-2</v>
      </c>
      <c r="D8" s="32">
        <v>2.9000000000000001E-2</v>
      </c>
      <c r="E8" s="32">
        <v>2.5999999999999999E-2</v>
      </c>
      <c r="F8" s="88">
        <v>2.4E-2</v>
      </c>
      <c r="G8" s="32">
        <v>2.1999999999999999E-2</v>
      </c>
      <c r="H8" s="32">
        <v>0.02</v>
      </c>
      <c r="I8" s="32">
        <v>1.7999999999999999E-2</v>
      </c>
      <c r="J8" s="32">
        <v>1.7000000000000001E-2</v>
      </c>
      <c r="K8" s="32">
        <v>1.4999999999999999E-2</v>
      </c>
      <c r="L8" s="32">
        <v>1.4E-2</v>
      </c>
    </row>
    <row r="9" spans="1:12" ht="15.75" customHeight="1">
      <c r="A9" s="85">
        <v>4</v>
      </c>
      <c r="B9" s="32">
        <f t="shared" ref="B9:L9" si="2">(B11-B8)/3+B8</f>
        <v>4.4333333333333336E-2</v>
      </c>
      <c r="C9" s="32">
        <f t="shared" si="2"/>
        <v>4.0333333333333332E-2</v>
      </c>
      <c r="D9" s="32">
        <f t="shared" si="2"/>
        <v>3.7333333333333336E-2</v>
      </c>
      <c r="E9" s="32">
        <f t="shared" si="2"/>
        <v>3.3666666666666664E-2</v>
      </c>
      <c r="F9" s="88">
        <f t="shared" si="2"/>
        <v>3.1E-2</v>
      </c>
      <c r="G9" s="32">
        <f t="shared" si="2"/>
        <v>2.8333333333333332E-2</v>
      </c>
      <c r="H9" s="32">
        <f t="shared" si="2"/>
        <v>2.5999999999999999E-2</v>
      </c>
      <c r="I9" s="32">
        <f t="shared" si="2"/>
        <v>2.3666666666666666E-2</v>
      </c>
      <c r="J9" s="32">
        <f t="shared" si="2"/>
        <v>2.2000000000000002E-2</v>
      </c>
      <c r="K9" s="32">
        <f t="shared" si="2"/>
        <v>1.9666666666666666E-2</v>
      </c>
      <c r="L9" s="32">
        <f t="shared" si="2"/>
        <v>1.7999999999999999E-2</v>
      </c>
    </row>
    <row r="10" spans="1:12" ht="15.75" customHeight="1">
      <c r="A10" s="85">
        <v>5</v>
      </c>
      <c r="B10" s="32">
        <f t="shared" ref="B10:L10" si="3">(B11-B8)/3+B9</f>
        <v>5.4666666666666669E-2</v>
      </c>
      <c r="C10" s="32">
        <f t="shared" si="3"/>
        <v>4.9666666666666665E-2</v>
      </c>
      <c r="D10" s="32">
        <f t="shared" si="3"/>
        <v>4.5666666666666668E-2</v>
      </c>
      <c r="E10" s="32">
        <f t="shared" si="3"/>
        <v>4.1333333333333333E-2</v>
      </c>
      <c r="F10" s="88">
        <f t="shared" si="3"/>
        <v>3.7999999999999999E-2</v>
      </c>
      <c r="G10" s="32">
        <f t="shared" si="3"/>
        <v>3.4666666666666665E-2</v>
      </c>
      <c r="H10" s="32">
        <f t="shared" si="3"/>
        <v>3.2000000000000001E-2</v>
      </c>
      <c r="I10" s="32">
        <f t="shared" si="3"/>
        <v>2.9333333333333333E-2</v>
      </c>
      <c r="J10" s="32">
        <f t="shared" si="3"/>
        <v>2.7000000000000003E-2</v>
      </c>
      <c r="K10" s="32">
        <f t="shared" si="3"/>
        <v>2.4333333333333332E-2</v>
      </c>
      <c r="L10" s="32">
        <f t="shared" si="3"/>
        <v>2.1999999999999999E-2</v>
      </c>
    </row>
    <row r="11" spans="1:12" ht="15.75" customHeight="1">
      <c r="A11" s="85">
        <v>6</v>
      </c>
      <c r="B11" s="32">
        <v>6.5000000000000002E-2</v>
      </c>
      <c r="C11" s="32">
        <v>5.8999999999999997E-2</v>
      </c>
      <c r="D11" s="32">
        <v>5.3999999999999999E-2</v>
      </c>
      <c r="E11" s="32">
        <v>4.9000000000000002E-2</v>
      </c>
      <c r="F11" s="88">
        <v>4.4999999999999998E-2</v>
      </c>
      <c r="G11" s="32">
        <v>4.1000000000000002E-2</v>
      </c>
      <c r="H11" s="32">
        <v>3.7999999999999999E-2</v>
      </c>
      <c r="I11" s="32">
        <v>3.5000000000000003E-2</v>
      </c>
      <c r="J11" s="32">
        <v>3.2000000000000001E-2</v>
      </c>
      <c r="K11" s="32">
        <v>2.9000000000000001E-2</v>
      </c>
      <c r="L11" s="32">
        <v>2.5999999999999999E-2</v>
      </c>
    </row>
    <row r="12" spans="1:12" ht="15.75" customHeight="1">
      <c r="A12" s="85">
        <v>7</v>
      </c>
      <c r="B12" s="32">
        <f t="shared" ref="B12:L12" si="4">(B14-B11)/3+B11</f>
        <v>7.3999999999999996E-2</v>
      </c>
      <c r="C12" s="32">
        <f t="shared" si="4"/>
        <v>6.7333333333333328E-2</v>
      </c>
      <c r="D12" s="32">
        <f t="shared" si="4"/>
        <v>6.1666666666666668E-2</v>
      </c>
      <c r="E12" s="32">
        <f t="shared" si="4"/>
        <v>5.6000000000000001E-2</v>
      </c>
      <c r="F12" s="88">
        <f t="shared" si="4"/>
        <v>5.1333333333333335E-2</v>
      </c>
      <c r="G12" s="32">
        <f t="shared" si="4"/>
        <v>4.7E-2</v>
      </c>
      <c r="H12" s="32">
        <f t="shared" si="4"/>
        <v>4.3333333333333335E-2</v>
      </c>
      <c r="I12" s="32">
        <f t="shared" si="4"/>
        <v>3.966666666666667E-2</v>
      </c>
      <c r="J12" s="32">
        <f t="shared" si="4"/>
        <v>3.6333333333333336E-2</v>
      </c>
      <c r="K12" s="32">
        <f t="shared" si="4"/>
        <v>3.3000000000000002E-2</v>
      </c>
      <c r="L12" s="32">
        <f t="shared" si="4"/>
        <v>2.9666666666666664E-2</v>
      </c>
    </row>
    <row r="13" spans="1:12" ht="15.75" customHeight="1">
      <c r="A13" s="85">
        <v>8</v>
      </c>
      <c r="B13" s="32">
        <f t="shared" ref="B13:L13" si="5">(B14-B11)/3+B12</f>
        <v>8.299999999999999E-2</v>
      </c>
      <c r="C13" s="32">
        <f t="shared" si="5"/>
        <v>7.566666666666666E-2</v>
      </c>
      <c r="D13" s="32">
        <f t="shared" si="5"/>
        <v>6.933333333333333E-2</v>
      </c>
      <c r="E13" s="32">
        <f t="shared" si="5"/>
        <v>6.3E-2</v>
      </c>
      <c r="F13" s="88">
        <f t="shared" si="5"/>
        <v>5.7666666666666672E-2</v>
      </c>
      <c r="G13" s="32">
        <f t="shared" si="5"/>
        <v>5.2999999999999999E-2</v>
      </c>
      <c r="H13" s="32">
        <f t="shared" si="5"/>
        <v>4.8666666666666671E-2</v>
      </c>
      <c r="I13" s="32">
        <f t="shared" si="5"/>
        <v>4.4333333333333336E-2</v>
      </c>
      <c r="J13" s="32">
        <f t="shared" si="5"/>
        <v>4.066666666666667E-2</v>
      </c>
      <c r="K13" s="32">
        <f t="shared" si="5"/>
        <v>3.7000000000000005E-2</v>
      </c>
      <c r="L13" s="32">
        <f t="shared" si="5"/>
        <v>3.3333333333333333E-2</v>
      </c>
    </row>
    <row r="14" spans="1:12" ht="15.75" customHeight="1">
      <c r="A14" s="85">
        <v>9</v>
      </c>
      <c r="B14" s="32">
        <v>9.1999999999999998E-2</v>
      </c>
      <c r="C14" s="32">
        <v>8.4000000000000005E-2</v>
      </c>
      <c r="D14" s="32">
        <v>7.6999999999999999E-2</v>
      </c>
      <c r="E14" s="32">
        <v>7.0000000000000007E-2</v>
      </c>
      <c r="F14" s="88">
        <v>6.4000000000000001E-2</v>
      </c>
      <c r="G14" s="32">
        <v>5.8999999999999997E-2</v>
      </c>
      <c r="H14" s="32">
        <v>5.3999999999999999E-2</v>
      </c>
      <c r="I14" s="32">
        <v>4.9000000000000002E-2</v>
      </c>
      <c r="J14" s="32">
        <v>4.4999999999999998E-2</v>
      </c>
      <c r="K14" s="32">
        <v>4.1000000000000002E-2</v>
      </c>
      <c r="L14" s="32">
        <v>3.6999999999999998E-2</v>
      </c>
    </row>
    <row r="15" spans="1:12" ht="15.75" customHeight="1">
      <c r="A15" s="85">
        <v>10</v>
      </c>
      <c r="B15" s="32">
        <f t="shared" ref="B15:L15" si="6">(B17-B14)/3+B14</f>
        <v>0.1</v>
      </c>
      <c r="C15" s="32">
        <f t="shared" si="6"/>
        <v>9.1333333333333336E-2</v>
      </c>
      <c r="D15" s="32">
        <f t="shared" si="6"/>
        <v>8.3666666666666667E-2</v>
      </c>
      <c r="E15" s="32">
        <f t="shared" si="6"/>
        <v>7.5999999999999998E-2</v>
      </c>
      <c r="F15" s="88">
        <f t="shared" si="6"/>
        <v>6.9666666666666668E-2</v>
      </c>
      <c r="G15" s="32">
        <f t="shared" si="6"/>
        <v>6.4000000000000001E-2</v>
      </c>
      <c r="H15" s="32">
        <f t="shared" si="6"/>
        <v>5.8666666666666666E-2</v>
      </c>
      <c r="I15" s="32">
        <f t="shared" si="6"/>
        <v>5.3333333333333337E-2</v>
      </c>
      <c r="J15" s="32">
        <f t="shared" si="6"/>
        <v>4.8666666666666664E-2</v>
      </c>
      <c r="K15" s="32">
        <f t="shared" si="6"/>
        <v>4.4666666666666667E-2</v>
      </c>
      <c r="L15" s="32">
        <f t="shared" si="6"/>
        <v>4.0333333333333332E-2</v>
      </c>
    </row>
    <row r="16" spans="1:12" ht="15.75" customHeight="1">
      <c r="A16" s="85">
        <v>11</v>
      </c>
      <c r="B16" s="32">
        <f t="shared" ref="B16:L16" si="7">(B17-B14)/3+B15</f>
        <v>0.10800000000000001</v>
      </c>
      <c r="C16" s="32">
        <f t="shared" si="7"/>
        <v>9.8666666666666666E-2</v>
      </c>
      <c r="D16" s="32">
        <f t="shared" si="7"/>
        <v>9.0333333333333335E-2</v>
      </c>
      <c r="E16" s="32">
        <f t="shared" si="7"/>
        <v>8.199999999999999E-2</v>
      </c>
      <c r="F16" s="88">
        <f t="shared" si="7"/>
        <v>7.5333333333333335E-2</v>
      </c>
      <c r="G16" s="32">
        <f t="shared" si="7"/>
        <v>6.9000000000000006E-2</v>
      </c>
      <c r="H16" s="32">
        <f t="shared" si="7"/>
        <v>6.3333333333333339E-2</v>
      </c>
      <c r="I16" s="32">
        <f t="shared" si="7"/>
        <v>5.7666666666666672E-2</v>
      </c>
      <c r="J16" s="32">
        <f t="shared" si="7"/>
        <v>5.2333333333333329E-2</v>
      </c>
      <c r="K16" s="32">
        <f t="shared" si="7"/>
        <v>4.8333333333333332E-2</v>
      </c>
      <c r="L16" s="32">
        <f t="shared" si="7"/>
        <v>4.3666666666666666E-2</v>
      </c>
    </row>
    <row r="17" spans="1:12" ht="15.75" customHeight="1">
      <c r="A17" s="85">
        <v>12</v>
      </c>
      <c r="B17" s="32">
        <v>0.11600000000000001</v>
      </c>
      <c r="C17" s="32">
        <v>0.106</v>
      </c>
      <c r="D17" s="32">
        <v>9.7000000000000003E-2</v>
      </c>
      <c r="E17" s="32">
        <v>8.7999999999999995E-2</v>
      </c>
      <c r="F17" s="88">
        <v>8.1000000000000003E-2</v>
      </c>
      <c r="G17" s="32">
        <v>7.3999999999999996E-2</v>
      </c>
      <c r="H17" s="32">
        <v>6.8000000000000005E-2</v>
      </c>
      <c r="I17" s="32">
        <v>6.2E-2</v>
      </c>
      <c r="J17" s="32">
        <v>5.6000000000000001E-2</v>
      </c>
      <c r="K17" s="32">
        <v>5.1999999999999998E-2</v>
      </c>
      <c r="L17" s="32">
        <v>4.7E-2</v>
      </c>
    </row>
    <row r="18" spans="1:12" ht="15.75" customHeight="1">
      <c r="A18" s="85">
        <v>13</v>
      </c>
      <c r="B18" s="32">
        <f t="shared" ref="B18:L18" si="8">(B20-B17)/3+B17</f>
        <v>0.12300000000000001</v>
      </c>
      <c r="C18" s="32">
        <f t="shared" si="8"/>
        <v>0.11233333333333333</v>
      </c>
      <c r="D18" s="32">
        <f t="shared" si="8"/>
        <v>0.10266666666666667</v>
      </c>
      <c r="E18" s="32">
        <f t="shared" si="8"/>
        <v>9.3666666666666662E-2</v>
      </c>
      <c r="F18" s="88">
        <f t="shared" si="8"/>
        <v>8.6000000000000007E-2</v>
      </c>
      <c r="G18" s="32">
        <f t="shared" si="8"/>
        <v>7.8333333333333324E-2</v>
      </c>
      <c r="H18" s="32">
        <f t="shared" si="8"/>
        <v>7.2000000000000008E-2</v>
      </c>
      <c r="I18" s="32">
        <f t="shared" si="8"/>
        <v>6.5666666666666665E-2</v>
      </c>
      <c r="J18" s="32">
        <f t="shared" si="8"/>
        <v>5.9666666666666666E-2</v>
      </c>
      <c r="K18" s="32">
        <f t="shared" si="8"/>
        <v>5.5E-2</v>
      </c>
      <c r="L18" s="32">
        <f t="shared" si="8"/>
        <v>0.05</v>
      </c>
    </row>
    <row r="19" spans="1:12" ht="15.75" customHeight="1">
      <c r="A19" s="85">
        <v>14</v>
      </c>
      <c r="B19" s="32">
        <f t="shared" ref="B19:L19" si="9">(B20-B17)/3+B18</f>
        <v>0.13</v>
      </c>
      <c r="C19" s="32">
        <f t="shared" si="9"/>
        <v>0.11866666666666666</v>
      </c>
      <c r="D19" s="32">
        <f t="shared" si="9"/>
        <v>0.10833333333333334</v>
      </c>
      <c r="E19" s="32">
        <f t="shared" si="9"/>
        <v>9.9333333333333329E-2</v>
      </c>
      <c r="F19" s="88">
        <f t="shared" si="9"/>
        <v>9.1000000000000011E-2</v>
      </c>
      <c r="G19" s="32">
        <f t="shared" si="9"/>
        <v>8.2666666666666652E-2</v>
      </c>
      <c r="H19" s="32">
        <f t="shared" si="9"/>
        <v>7.6000000000000012E-2</v>
      </c>
      <c r="I19" s="32">
        <f t="shared" si="9"/>
        <v>6.933333333333333E-2</v>
      </c>
      <c r="J19" s="32">
        <f t="shared" si="9"/>
        <v>6.3333333333333339E-2</v>
      </c>
      <c r="K19" s="32">
        <f t="shared" si="9"/>
        <v>5.8000000000000003E-2</v>
      </c>
      <c r="L19" s="32">
        <f t="shared" si="9"/>
        <v>5.3000000000000005E-2</v>
      </c>
    </row>
    <row r="20" spans="1:12" ht="15.75" customHeight="1">
      <c r="A20" s="85">
        <v>15</v>
      </c>
      <c r="B20" s="32">
        <v>0.13700000000000001</v>
      </c>
      <c r="C20" s="32">
        <v>0.125</v>
      </c>
      <c r="D20" s="32">
        <v>0.114</v>
      </c>
      <c r="E20" s="32">
        <v>0.105</v>
      </c>
      <c r="F20" s="88">
        <v>9.6000000000000002E-2</v>
      </c>
      <c r="G20" s="32">
        <v>8.6999999999999994E-2</v>
      </c>
      <c r="H20" s="32">
        <v>0.08</v>
      </c>
      <c r="I20" s="32">
        <v>7.2999999999999995E-2</v>
      </c>
      <c r="J20" s="32">
        <v>6.7000000000000004E-2</v>
      </c>
      <c r="K20" s="32">
        <v>6.0999999999999999E-2</v>
      </c>
      <c r="L20" s="32">
        <v>5.6000000000000001E-2</v>
      </c>
    </row>
    <row r="21" spans="1:12" ht="15.75" customHeight="1">
      <c r="A21" s="85">
        <v>16</v>
      </c>
      <c r="B21" s="32">
        <f t="shared" ref="B21:L21" si="10">(B23-B20)/3+B20</f>
        <v>0.14333333333333334</v>
      </c>
      <c r="C21" s="32">
        <f t="shared" si="10"/>
        <v>0.13066666666666665</v>
      </c>
      <c r="D21" s="32">
        <f t="shared" si="10"/>
        <v>0.11933333333333333</v>
      </c>
      <c r="E21" s="32">
        <f t="shared" si="10"/>
        <v>0.10966666666666666</v>
      </c>
      <c r="F21" s="88">
        <f t="shared" si="10"/>
        <v>0.10033333333333333</v>
      </c>
      <c r="G21" s="32">
        <f t="shared" si="10"/>
        <v>9.0999999999999998E-2</v>
      </c>
      <c r="H21" s="32">
        <f t="shared" si="10"/>
        <v>8.3666666666666667E-2</v>
      </c>
      <c r="I21" s="32">
        <f t="shared" si="10"/>
        <v>7.6333333333333336E-2</v>
      </c>
      <c r="J21" s="32">
        <f t="shared" si="10"/>
        <v>7.0000000000000007E-2</v>
      </c>
      <c r="K21" s="32">
        <f t="shared" si="10"/>
        <v>6.3666666666666663E-2</v>
      </c>
      <c r="L21" s="32">
        <f t="shared" si="10"/>
        <v>5.8333333333333334E-2</v>
      </c>
    </row>
    <row r="22" spans="1:12" ht="15.75" customHeight="1">
      <c r="A22" s="85">
        <v>17</v>
      </c>
      <c r="B22" s="32">
        <f t="shared" ref="B22:L22" si="11">(B23-B20)/3+B21</f>
        <v>0.14966666666666667</v>
      </c>
      <c r="C22" s="32">
        <f t="shared" si="11"/>
        <v>0.13633333333333331</v>
      </c>
      <c r="D22" s="32">
        <f t="shared" si="11"/>
        <v>0.12466666666666666</v>
      </c>
      <c r="E22" s="32">
        <f t="shared" si="11"/>
        <v>0.11433333333333333</v>
      </c>
      <c r="F22" s="88">
        <f t="shared" si="11"/>
        <v>0.10466666666666666</v>
      </c>
      <c r="G22" s="32">
        <f t="shared" si="11"/>
        <v>9.5000000000000001E-2</v>
      </c>
      <c r="H22" s="32">
        <f t="shared" si="11"/>
        <v>8.7333333333333332E-2</v>
      </c>
      <c r="I22" s="32">
        <f t="shared" si="11"/>
        <v>7.9666666666666677E-2</v>
      </c>
      <c r="J22" s="32">
        <f t="shared" si="11"/>
        <v>7.3000000000000009E-2</v>
      </c>
      <c r="K22" s="32">
        <f t="shared" si="11"/>
        <v>6.6333333333333327E-2</v>
      </c>
      <c r="L22" s="32">
        <f t="shared" si="11"/>
        <v>6.0666666666666667E-2</v>
      </c>
    </row>
    <row r="23" spans="1:12" ht="15.75" customHeight="1">
      <c r="A23" s="85">
        <v>18</v>
      </c>
      <c r="B23" s="32">
        <v>0.156</v>
      </c>
      <c r="C23" s="32">
        <v>0.14199999999999999</v>
      </c>
      <c r="D23" s="32">
        <v>0.13</v>
      </c>
      <c r="E23" s="32">
        <v>0.11899999999999999</v>
      </c>
      <c r="F23" s="88">
        <v>0.109</v>
      </c>
      <c r="G23" s="32">
        <v>9.9000000000000005E-2</v>
      </c>
      <c r="H23" s="32">
        <v>9.0999999999999998E-2</v>
      </c>
      <c r="I23" s="32">
        <v>8.3000000000000004E-2</v>
      </c>
      <c r="J23" s="32">
        <v>7.5999999999999998E-2</v>
      </c>
      <c r="K23" s="32">
        <v>6.9000000000000006E-2</v>
      </c>
      <c r="L23" s="32">
        <v>6.3E-2</v>
      </c>
    </row>
    <row r="24" spans="1:12" ht="15.75" customHeight="1">
      <c r="A24" s="85">
        <v>19</v>
      </c>
      <c r="B24" s="32">
        <f t="shared" ref="B24:L24" si="12">(B26-B23)/3+B23</f>
        <v>0.16166666666666665</v>
      </c>
      <c r="C24" s="32">
        <f t="shared" si="12"/>
        <v>0.14733333333333332</v>
      </c>
      <c r="D24" s="32">
        <f t="shared" si="12"/>
        <v>0.13466666666666666</v>
      </c>
      <c r="E24" s="32">
        <f t="shared" si="12"/>
        <v>0.12333333333333334</v>
      </c>
      <c r="F24" s="88">
        <f t="shared" si="12"/>
        <v>0.11266666666666666</v>
      </c>
      <c r="G24" s="32">
        <f t="shared" si="12"/>
        <v>0.10266666666666667</v>
      </c>
      <c r="H24" s="32">
        <f t="shared" si="12"/>
        <v>9.4333333333333338E-2</v>
      </c>
      <c r="I24" s="32">
        <f t="shared" si="12"/>
        <v>8.6000000000000007E-2</v>
      </c>
      <c r="J24" s="32">
        <f t="shared" si="12"/>
        <v>7.8666666666666663E-2</v>
      </c>
      <c r="K24" s="32">
        <f t="shared" si="12"/>
        <v>7.166666666666667E-2</v>
      </c>
      <c r="L24" s="32">
        <f t="shared" si="12"/>
        <v>6.533333333333334E-2</v>
      </c>
    </row>
    <row r="25" spans="1:12" ht="15.75" customHeight="1">
      <c r="A25" s="85">
        <v>20</v>
      </c>
      <c r="B25" s="32">
        <f t="shared" ref="B25:L25" si="13">(B26-B23)/3+B24</f>
        <v>0.16733333333333331</v>
      </c>
      <c r="C25" s="32">
        <f t="shared" si="13"/>
        <v>0.15266666666666664</v>
      </c>
      <c r="D25" s="32">
        <f t="shared" si="13"/>
        <v>0.13933333333333331</v>
      </c>
      <c r="E25" s="32">
        <f t="shared" si="13"/>
        <v>0.12766666666666668</v>
      </c>
      <c r="F25" s="88">
        <f t="shared" si="13"/>
        <v>0.11633333333333333</v>
      </c>
      <c r="G25" s="32">
        <f t="shared" si="13"/>
        <v>0.10633333333333334</v>
      </c>
      <c r="H25" s="32">
        <f t="shared" si="13"/>
        <v>9.7666666666666679E-2</v>
      </c>
      <c r="I25" s="32">
        <f t="shared" si="13"/>
        <v>8.900000000000001E-2</v>
      </c>
      <c r="J25" s="32">
        <f t="shared" si="13"/>
        <v>8.1333333333333327E-2</v>
      </c>
      <c r="K25" s="32">
        <f t="shared" si="13"/>
        <v>7.4333333333333335E-2</v>
      </c>
      <c r="L25" s="32">
        <f t="shared" si="13"/>
        <v>6.7666666666666681E-2</v>
      </c>
    </row>
    <row r="26" spans="1:12" ht="15.75" customHeight="1">
      <c r="A26" s="85">
        <v>21</v>
      </c>
      <c r="B26" s="32">
        <v>0.17299999999999999</v>
      </c>
      <c r="C26" s="32">
        <v>0.158</v>
      </c>
      <c r="D26" s="32">
        <v>0.14399999999999999</v>
      </c>
      <c r="E26" s="32">
        <v>0.13200000000000001</v>
      </c>
      <c r="F26" s="88">
        <v>0.12</v>
      </c>
      <c r="G26" s="32">
        <v>0.11</v>
      </c>
      <c r="H26" s="32">
        <v>0.10100000000000001</v>
      </c>
      <c r="I26" s="32">
        <v>9.1999999999999998E-2</v>
      </c>
      <c r="J26" s="32">
        <v>8.4000000000000005E-2</v>
      </c>
      <c r="K26" s="32">
        <v>7.6999999999999999E-2</v>
      </c>
      <c r="L26" s="32">
        <v>7.0000000000000007E-2</v>
      </c>
    </row>
    <row r="27" spans="1:12" ht="15.75" customHeight="1">
      <c r="A27" s="85">
        <v>22</v>
      </c>
      <c r="B27" s="32">
        <f t="shared" ref="B27:L27" si="14">(B29-B26)/3+B26</f>
        <v>0.17766666666666667</v>
      </c>
      <c r="C27" s="32">
        <f t="shared" si="14"/>
        <v>0.16233333333333333</v>
      </c>
      <c r="D27" s="32">
        <f t="shared" si="14"/>
        <v>0.14833333333333332</v>
      </c>
      <c r="E27" s="32">
        <f t="shared" si="14"/>
        <v>0.13566666666666666</v>
      </c>
      <c r="F27" s="88">
        <f t="shared" si="14"/>
        <v>0.12366666666666666</v>
      </c>
      <c r="G27" s="32">
        <f t="shared" si="14"/>
        <v>0.11333333333333333</v>
      </c>
      <c r="H27" s="32">
        <f t="shared" si="14"/>
        <v>0.10366666666666667</v>
      </c>
      <c r="I27" s="32">
        <f t="shared" si="14"/>
        <v>9.4666666666666663E-2</v>
      </c>
      <c r="J27" s="32">
        <f t="shared" si="14"/>
        <v>8.6333333333333331E-2</v>
      </c>
      <c r="K27" s="32">
        <f t="shared" si="14"/>
        <v>7.9000000000000001E-2</v>
      </c>
      <c r="L27" s="32">
        <f t="shared" si="14"/>
        <v>7.2000000000000008E-2</v>
      </c>
    </row>
    <row r="28" spans="1:12" ht="15.75" customHeight="1">
      <c r="A28" s="85">
        <v>23</v>
      </c>
      <c r="B28" s="32">
        <f t="shared" ref="B28:L28" si="15">(B29-B26)/3+B27</f>
        <v>0.18233333333333335</v>
      </c>
      <c r="C28" s="32">
        <f t="shared" si="15"/>
        <v>0.16666666666666666</v>
      </c>
      <c r="D28" s="32">
        <f t="shared" si="15"/>
        <v>0.15266666666666664</v>
      </c>
      <c r="E28" s="32">
        <f t="shared" si="15"/>
        <v>0.13933333333333331</v>
      </c>
      <c r="F28" s="88">
        <f t="shared" si="15"/>
        <v>0.12733333333333333</v>
      </c>
      <c r="G28" s="32">
        <f t="shared" si="15"/>
        <v>0.11666666666666665</v>
      </c>
      <c r="H28" s="32">
        <f t="shared" si="15"/>
        <v>0.10633333333333334</v>
      </c>
      <c r="I28" s="32">
        <f t="shared" si="15"/>
        <v>9.7333333333333327E-2</v>
      </c>
      <c r="J28" s="32">
        <f t="shared" si="15"/>
        <v>8.8666666666666658E-2</v>
      </c>
      <c r="K28" s="32">
        <f t="shared" si="15"/>
        <v>8.1000000000000003E-2</v>
      </c>
      <c r="L28" s="32">
        <f t="shared" si="15"/>
        <v>7.400000000000001E-2</v>
      </c>
    </row>
    <row r="29" spans="1:12" ht="15.75" customHeight="1">
      <c r="A29" s="85">
        <v>24</v>
      </c>
      <c r="B29" s="32">
        <v>0.187</v>
      </c>
      <c r="C29" s="32">
        <v>0.17100000000000001</v>
      </c>
      <c r="D29" s="32">
        <v>0.157</v>
      </c>
      <c r="E29" s="32">
        <v>0.14299999999999999</v>
      </c>
      <c r="F29" s="88">
        <v>0.13100000000000001</v>
      </c>
      <c r="G29" s="32">
        <v>0.12</v>
      </c>
      <c r="H29" s="32">
        <v>0.109</v>
      </c>
      <c r="I29" s="32">
        <v>0.1</v>
      </c>
      <c r="J29" s="32">
        <v>9.0999999999999998E-2</v>
      </c>
      <c r="K29" s="32">
        <v>8.3000000000000004E-2</v>
      </c>
      <c r="L29" s="32">
        <v>7.5999999999999998E-2</v>
      </c>
    </row>
    <row r="30" spans="1:12" ht="15.75" customHeight="1">
      <c r="A30" s="85">
        <v>25</v>
      </c>
      <c r="B30" s="32">
        <f t="shared" ref="B30:L30" si="16">(B32-B29)/3+B29</f>
        <v>0.19166666666666668</v>
      </c>
      <c r="C30" s="32">
        <f t="shared" si="16"/>
        <v>0.17500000000000002</v>
      </c>
      <c r="D30" s="32">
        <f t="shared" si="16"/>
        <v>0.16066666666666668</v>
      </c>
      <c r="E30" s="32">
        <f t="shared" si="16"/>
        <v>0.14633333333333332</v>
      </c>
      <c r="F30" s="88">
        <f t="shared" si="16"/>
        <v>0.13400000000000001</v>
      </c>
      <c r="G30" s="32">
        <f t="shared" si="16"/>
        <v>0.12266666666666666</v>
      </c>
      <c r="H30" s="32">
        <f t="shared" si="16"/>
        <v>0.11166666666666666</v>
      </c>
      <c r="I30" s="32">
        <f t="shared" si="16"/>
        <v>0.10233333333333333</v>
      </c>
      <c r="J30" s="32">
        <f t="shared" si="16"/>
        <v>9.3333333333333338E-2</v>
      </c>
      <c r="K30" s="32">
        <f t="shared" si="16"/>
        <v>8.5000000000000006E-2</v>
      </c>
      <c r="L30" s="32">
        <f t="shared" si="16"/>
        <v>7.8E-2</v>
      </c>
    </row>
    <row r="31" spans="1:12" ht="15.75" customHeight="1">
      <c r="A31" s="85">
        <v>26</v>
      </c>
      <c r="B31" s="32">
        <f t="shared" ref="B31:L31" si="17">(B32-B29)/3+B30</f>
        <v>0.19633333333333336</v>
      </c>
      <c r="C31" s="32">
        <f t="shared" si="17"/>
        <v>0.17900000000000002</v>
      </c>
      <c r="D31" s="32">
        <f t="shared" si="17"/>
        <v>0.16433333333333336</v>
      </c>
      <c r="E31" s="32">
        <f t="shared" si="17"/>
        <v>0.14966666666666664</v>
      </c>
      <c r="F31" s="88">
        <f t="shared" si="17"/>
        <v>0.13700000000000001</v>
      </c>
      <c r="G31" s="32">
        <f t="shared" si="17"/>
        <v>0.12533333333333332</v>
      </c>
      <c r="H31" s="32">
        <f t="shared" si="17"/>
        <v>0.11433333333333333</v>
      </c>
      <c r="I31" s="32">
        <f t="shared" si="17"/>
        <v>0.10466666666666666</v>
      </c>
      <c r="J31" s="32">
        <f t="shared" si="17"/>
        <v>9.5666666666666678E-2</v>
      </c>
      <c r="K31" s="32">
        <f t="shared" si="17"/>
        <v>8.7000000000000008E-2</v>
      </c>
      <c r="L31" s="32">
        <f t="shared" si="17"/>
        <v>0.08</v>
      </c>
    </row>
    <row r="32" spans="1:12" ht="15.75" customHeight="1">
      <c r="A32" s="85">
        <v>27</v>
      </c>
      <c r="B32" s="32">
        <v>0.20100000000000001</v>
      </c>
      <c r="C32" s="32">
        <v>0.183</v>
      </c>
      <c r="D32" s="32">
        <v>0.16800000000000001</v>
      </c>
      <c r="E32" s="32">
        <v>0.153</v>
      </c>
      <c r="F32" s="88">
        <v>0.14000000000000001</v>
      </c>
      <c r="G32" s="32">
        <v>0.128</v>
      </c>
      <c r="H32" s="32">
        <v>0.11700000000000001</v>
      </c>
      <c r="I32" s="32">
        <v>0.107</v>
      </c>
      <c r="J32" s="32">
        <v>9.8000000000000004E-2</v>
      </c>
      <c r="K32" s="32">
        <v>8.8999999999999996E-2</v>
      </c>
      <c r="L32" s="32">
        <v>8.2000000000000003E-2</v>
      </c>
    </row>
    <row r="33" spans="1:12" ht="15.75" customHeight="1">
      <c r="A33" s="85">
        <v>28</v>
      </c>
      <c r="B33" s="32">
        <f t="shared" ref="B33:L33" si="18">(B35-B32)/3+B32</f>
        <v>0.20466666666666666</v>
      </c>
      <c r="C33" s="32">
        <f t="shared" si="18"/>
        <v>0.18666666666666668</v>
      </c>
      <c r="D33" s="32">
        <f t="shared" si="18"/>
        <v>0.17100000000000001</v>
      </c>
      <c r="E33" s="32">
        <f t="shared" si="18"/>
        <v>0.156</v>
      </c>
      <c r="F33" s="88">
        <f t="shared" si="18"/>
        <v>0.14266666666666666</v>
      </c>
      <c r="G33" s="32">
        <f t="shared" si="18"/>
        <v>0.13033333333333333</v>
      </c>
      <c r="H33" s="32">
        <f t="shared" si="18"/>
        <v>0.11933333333333333</v>
      </c>
      <c r="I33" s="32">
        <f t="shared" si="18"/>
        <v>0.109</v>
      </c>
      <c r="J33" s="32">
        <f t="shared" si="18"/>
        <v>9.9666666666666667E-2</v>
      </c>
      <c r="K33" s="32">
        <f t="shared" si="18"/>
        <v>9.0666666666666659E-2</v>
      </c>
      <c r="L33" s="32">
        <f t="shared" si="18"/>
        <v>8.3333333333333329E-2</v>
      </c>
    </row>
    <row r="34" spans="1:12" ht="15.75" customHeight="1">
      <c r="A34" s="85">
        <v>29</v>
      </c>
      <c r="B34" s="32">
        <f t="shared" ref="B34:L34" si="19">(B35-B32)/3+B33</f>
        <v>0.20833333333333331</v>
      </c>
      <c r="C34" s="32">
        <f t="shared" si="19"/>
        <v>0.19033333333333335</v>
      </c>
      <c r="D34" s="32">
        <f t="shared" si="19"/>
        <v>0.17400000000000002</v>
      </c>
      <c r="E34" s="32">
        <f t="shared" si="19"/>
        <v>0.159</v>
      </c>
      <c r="F34" s="88">
        <f t="shared" si="19"/>
        <v>0.14533333333333331</v>
      </c>
      <c r="G34" s="32">
        <f t="shared" si="19"/>
        <v>0.13266666666666665</v>
      </c>
      <c r="H34" s="32">
        <f t="shared" si="19"/>
        <v>0.12166666666666666</v>
      </c>
      <c r="I34" s="32">
        <f t="shared" si="19"/>
        <v>0.111</v>
      </c>
      <c r="J34" s="32">
        <f t="shared" si="19"/>
        <v>0.10133333333333333</v>
      </c>
      <c r="K34" s="32">
        <f t="shared" si="19"/>
        <v>9.2333333333333323E-2</v>
      </c>
      <c r="L34" s="32">
        <f t="shared" si="19"/>
        <v>8.4666666666666654E-2</v>
      </c>
    </row>
    <row r="35" spans="1:12" ht="15.75" customHeight="1">
      <c r="A35" s="85">
        <v>30</v>
      </c>
      <c r="B35" s="32">
        <v>0.21199999999999999</v>
      </c>
      <c r="C35" s="32">
        <v>0.19400000000000001</v>
      </c>
      <c r="D35" s="32">
        <v>0.17699999999999999</v>
      </c>
      <c r="E35" s="32">
        <v>0.16200000000000001</v>
      </c>
      <c r="F35" s="88">
        <v>0.14799999999999999</v>
      </c>
      <c r="G35" s="32">
        <v>0.13500000000000001</v>
      </c>
      <c r="H35" s="32">
        <v>0.124</v>
      </c>
      <c r="I35" s="32">
        <v>0.113</v>
      </c>
      <c r="J35" s="32">
        <v>0.10299999999999999</v>
      </c>
      <c r="K35" s="32">
        <v>9.4E-2</v>
      </c>
      <c r="L35" s="32">
        <v>8.5999999999999993E-2</v>
      </c>
    </row>
    <row r="36" spans="1:12" ht="15.75" customHeight="1">
      <c r="A36" s="85">
        <v>31</v>
      </c>
      <c r="B36" s="32">
        <f t="shared" ref="B36:L36" si="20">(B38-B35)/3+B35</f>
        <v>0.21566666666666667</v>
      </c>
      <c r="C36" s="32">
        <f t="shared" si="20"/>
        <v>0.19700000000000001</v>
      </c>
      <c r="D36" s="32">
        <f t="shared" si="20"/>
        <v>0.18</v>
      </c>
      <c r="E36" s="32">
        <f t="shared" si="20"/>
        <v>0.16466666666666668</v>
      </c>
      <c r="F36" s="88">
        <f t="shared" si="20"/>
        <v>0.15033333333333332</v>
      </c>
      <c r="G36" s="32">
        <f t="shared" si="20"/>
        <v>0.13733333333333334</v>
      </c>
      <c r="H36" s="32">
        <f t="shared" si="20"/>
        <v>0.126</v>
      </c>
      <c r="I36" s="32">
        <f t="shared" si="20"/>
        <v>0.115</v>
      </c>
      <c r="J36" s="32">
        <f t="shared" si="20"/>
        <v>0.10466666666666666</v>
      </c>
      <c r="K36" s="32">
        <f t="shared" si="20"/>
        <v>9.5666666666666664E-2</v>
      </c>
      <c r="L36" s="32">
        <f t="shared" si="20"/>
        <v>8.7666666666666657E-2</v>
      </c>
    </row>
    <row r="37" spans="1:12" ht="15.75" customHeight="1">
      <c r="A37" s="85">
        <v>32</v>
      </c>
      <c r="B37" s="32">
        <f t="shared" ref="B37:L37" si="21">(B38-B35)/3+B36</f>
        <v>0.21933333333333335</v>
      </c>
      <c r="C37" s="32">
        <f t="shared" si="21"/>
        <v>0.2</v>
      </c>
      <c r="D37" s="32">
        <f t="shared" si="21"/>
        <v>0.183</v>
      </c>
      <c r="E37" s="32">
        <f t="shared" si="21"/>
        <v>0.16733333333333336</v>
      </c>
      <c r="F37" s="88">
        <f t="shared" si="21"/>
        <v>0.15266666666666664</v>
      </c>
      <c r="G37" s="32">
        <f t="shared" si="21"/>
        <v>0.13966666666666666</v>
      </c>
      <c r="H37" s="32">
        <f t="shared" si="21"/>
        <v>0.128</v>
      </c>
      <c r="I37" s="32">
        <f t="shared" si="21"/>
        <v>0.11700000000000001</v>
      </c>
      <c r="J37" s="32">
        <f t="shared" si="21"/>
        <v>0.10633333333333332</v>
      </c>
      <c r="K37" s="32">
        <f t="shared" si="21"/>
        <v>9.7333333333333327E-2</v>
      </c>
      <c r="L37" s="32">
        <f t="shared" si="21"/>
        <v>8.933333333333332E-2</v>
      </c>
    </row>
    <row r="38" spans="1:12" ht="15.75" customHeight="1">
      <c r="A38" s="85">
        <v>33</v>
      </c>
      <c r="B38" s="32">
        <v>0.223</v>
      </c>
      <c r="C38" s="32">
        <v>0.20300000000000001</v>
      </c>
      <c r="D38" s="32">
        <v>0.186</v>
      </c>
      <c r="E38" s="32">
        <v>0.17</v>
      </c>
      <c r="F38" s="88">
        <v>0.155</v>
      </c>
      <c r="G38" s="32">
        <v>0.14199999999999999</v>
      </c>
      <c r="H38" s="32">
        <v>0.13</v>
      </c>
      <c r="I38" s="32">
        <v>0.11899999999999999</v>
      </c>
      <c r="J38" s="32">
        <v>0.108</v>
      </c>
      <c r="K38" s="32">
        <v>9.9000000000000005E-2</v>
      </c>
      <c r="L38" s="32">
        <v>9.0999999999999998E-2</v>
      </c>
    </row>
    <row r="39" spans="1:12" ht="15.75" customHeight="1">
      <c r="A39" s="85">
        <v>34</v>
      </c>
      <c r="B39" s="32">
        <f t="shared" ref="B39:L39" si="22">(B41-B38)/3+B38</f>
        <v>0.22600000000000001</v>
      </c>
      <c r="C39" s="32">
        <f t="shared" si="22"/>
        <v>0.20600000000000002</v>
      </c>
      <c r="D39" s="32">
        <f t="shared" si="22"/>
        <v>0.18866666666666668</v>
      </c>
      <c r="E39" s="32">
        <f t="shared" si="22"/>
        <v>0.17233333333333334</v>
      </c>
      <c r="F39" s="88">
        <f t="shared" si="22"/>
        <v>0.15733333333333333</v>
      </c>
      <c r="G39" s="32">
        <f t="shared" si="22"/>
        <v>0.14399999999999999</v>
      </c>
      <c r="H39" s="32">
        <f t="shared" si="22"/>
        <v>0.13166666666666668</v>
      </c>
      <c r="I39" s="32">
        <f t="shared" si="22"/>
        <v>0.12066666666666666</v>
      </c>
      <c r="J39" s="32">
        <f t="shared" si="22"/>
        <v>0.10966666666666666</v>
      </c>
      <c r="K39" s="32">
        <f t="shared" si="22"/>
        <v>0.10033333333333333</v>
      </c>
      <c r="L39" s="32">
        <f t="shared" si="22"/>
        <v>9.1999999999999998E-2</v>
      </c>
    </row>
    <row r="40" spans="1:12" ht="15.75" customHeight="1">
      <c r="A40" s="85">
        <v>35</v>
      </c>
      <c r="B40" s="32">
        <f t="shared" ref="B40:L40" si="23">(B41-B38)/3+B39</f>
        <v>0.22900000000000001</v>
      </c>
      <c r="C40" s="32">
        <f t="shared" si="23"/>
        <v>0.20900000000000002</v>
      </c>
      <c r="D40" s="32">
        <f t="shared" si="23"/>
        <v>0.19133333333333336</v>
      </c>
      <c r="E40" s="32">
        <f t="shared" si="23"/>
        <v>0.17466666666666666</v>
      </c>
      <c r="F40" s="88">
        <f t="shared" si="23"/>
        <v>0.15966666666666665</v>
      </c>
      <c r="G40" s="32">
        <f t="shared" si="23"/>
        <v>0.14599999999999999</v>
      </c>
      <c r="H40" s="32">
        <f t="shared" si="23"/>
        <v>0.13333333333333336</v>
      </c>
      <c r="I40" s="32">
        <f t="shared" si="23"/>
        <v>0.12233333333333332</v>
      </c>
      <c r="J40" s="32">
        <f t="shared" si="23"/>
        <v>0.11133333333333333</v>
      </c>
      <c r="K40" s="32">
        <f t="shared" si="23"/>
        <v>0.10166666666666666</v>
      </c>
      <c r="L40" s="32">
        <f t="shared" si="23"/>
        <v>9.2999999999999999E-2</v>
      </c>
    </row>
    <row r="41" spans="1:12" ht="15.75" customHeight="1">
      <c r="A41" s="85">
        <v>36</v>
      </c>
      <c r="B41" s="32">
        <v>0.23200000000000001</v>
      </c>
      <c r="C41" s="32">
        <v>0.21199999999999999</v>
      </c>
      <c r="D41" s="32">
        <v>0.19400000000000001</v>
      </c>
      <c r="E41" s="32">
        <v>0.17699999999999999</v>
      </c>
      <c r="F41" s="88">
        <v>0.16200000000000001</v>
      </c>
      <c r="G41" s="32">
        <v>0.14799999999999999</v>
      </c>
      <c r="H41" s="32">
        <v>0.13500000000000001</v>
      </c>
      <c r="I41" s="32">
        <v>0.124</v>
      </c>
      <c r="J41" s="32">
        <v>0.113</v>
      </c>
      <c r="K41" s="32">
        <v>0.10299999999999999</v>
      </c>
      <c r="L41" s="32">
        <v>9.4E-2</v>
      </c>
    </row>
    <row r="42" spans="1:12" ht="15.75" customHeight="1">
      <c r="A42" s="85">
        <v>37</v>
      </c>
      <c r="B42" s="32">
        <f t="shared" ref="B42:L42" si="24">(B44-B41)/3+B41</f>
        <v>0.23466666666666666</v>
      </c>
      <c r="C42" s="32">
        <f t="shared" si="24"/>
        <v>0.21433333333333332</v>
      </c>
      <c r="D42" s="32">
        <f t="shared" si="24"/>
        <v>0.19600000000000001</v>
      </c>
      <c r="E42" s="32">
        <f t="shared" si="24"/>
        <v>0.17899999999999999</v>
      </c>
      <c r="F42" s="88">
        <f t="shared" si="24"/>
        <v>0.16366666666666668</v>
      </c>
      <c r="G42" s="32">
        <f t="shared" si="24"/>
        <v>0.14966666666666667</v>
      </c>
      <c r="H42" s="32">
        <f t="shared" si="24"/>
        <v>0.13666666666666669</v>
      </c>
      <c r="I42" s="32">
        <f t="shared" si="24"/>
        <v>0.12533333333333332</v>
      </c>
      <c r="J42" s="32">
        <f t="shared" si="24"/>
        <v>0.11433333333333334</v>
      </c>
      <c r="K42" s="32">
        <f t="shared" si="24"/>
        <v>0.10433333333333333</v>
      </c>
      <c r="L42" s="32">
        <f t="shared" si="24"/>
        <v>9.5333333333333339E-2</v>
      </c>
    </row>
    <row r="43" spans="1:12" ht="15.75" customHeight="1">
      <c r="A43" s="85">
        <v>38</v>
      </c>
      <c r="B43" s="32">
        <f t="shared" ref="B43:L43" si="25">(B44-B41)/3+B42</f>
        <v>0.23733333333333331</v>
      </c>
      <c r="C43" s="32">
        <f t="shared" si="25"/>
        <v>0.21666666666666665</v>
      </c>
      <c r="D43" s="32">
        <f t="shared" si="25"/>
        <v>0.19800000000000001</v>
      </c>
      <c r="E43" s="32">
        <f t="shared" si="25"/>
        <v>0.18099999999999999</v>
      </c>
      <c r="F43" s="88">
        <f t="shared" si="25"/>
        <v>0.16533333333333336</v>
      </c>
      <c r="G43" s="32">
        <f t="shared" si="25"/>
        <v>0.15133333333333335</v>
      </c>
      <c r="H43" s="32">
        <f t="shared" si="25"/>
        <v>0.13833333333333336</v>
      </c>
      <c r="I43" s="32">
        <f t="shared" si="25"/>
        <v>0.12666666666666665</v>
      </c>
      <c r="J43" s="32">
        <f t="shared" si="25"/>
        <v>0.11566666666666668</v>
      </c>
      <c r="K43" s="32">
        <f t="shared" si="25"/>
        <v>0.10566666666666667</v>
      </c>
      <c r="L43" s="32">
        <f t="shared" si="25"/>
        <v>9.6666666666666679E-2</v>
      </c>
    </row>
    <row r="44" spans="1:12" ht="15.75" customHeight="1">
      <c r="A44" s="85">
        <v>39</v>
      </c>
      <c r="B44" s="32">
        <v>0.24</v>
      </c>
      <c r="C44" s="32">
        <v>0.219</v>
      </c>
      <c r="D44" s="32">
        <v>0.2</v>
      </c>
      <c r="E44" s="32">
        <v>0.183</v>
      </c>
      <c r="F44" s="88">
        <v>0.16700000000000001</v>
      </c>
      <c r="G44" s="32">
        <v>0.153</v>
      </c>
      <c r="H44" s="32">
        <v>0.14000000000000001</v>
      </c>
      <c r="I44" s="32">
        <v>0.128</v>
      </c>
      <c r="J44" s="32">
        <v>0.11700000000000001</v>
      </c>
      <c r="K44" s="32">
        <v>0.107</v>
      </c>
      <c r="L44" s="32">
        <v>9.8000000000000004E-2</v>
      </c>
    </row>
    <row r="45" spans="1:12" ht="15.75" customHeight="1">
      <c r="A45" s="85">
        <v>40</v>
      </c>
      <c r="B45" s="32">
        <f t="shared" ref="B45:L45" si="26">(B47-B44)/3+B44</f>
        <v>0.24233333333333332</v>
      </c>
      <c r="C45" s="32">
        <f t="shared" si="26"/>
        <v>0.22133333333333333</v>
      </c>
      <c r="D45" s="32">
        <f t="shared" si="26"/>
        <v>0.20200000000000001</v>
      </c>
      <c r="E45" s="32">
        <f t="shared" si="26"/>
        <v>0.185</v>
      </c>
      <c r="F45" s="88">
        <f t="shared" si="26"/>
        <v>0.16866666666666666</v>
      </c>
      <c r="G45" s="32">
        <f t="shared" si="26"/>
        <v>0.15466666666666667</v>
      </c>
      <c r="H45" s="32">
        <f t="shared" si="26"/>
        <v>0.14133333333333334</v>
      </c>
      <c r="I45" s="32">
        <f t="shared" si="26"/>
        <v>0.12933333333333333</v>
      </c>
      <c r="J45" s="32">
        <f t="shared" si="26"/>
        <v>0.11800000000000001</v>
      </c>
      <c r="K45" s="32">
        <f t="shared" si="26"/>
        <v>0.108</v>
      </c>
      <c r="L45" s="32">
        <f t="shared" si="26"/>
        <v>9.9000000000000005E-2</v>
      </c>
    </row>
    <row r="46" spans="1:12" ht="15.75" customHeight="1">
      <c r="A46" s="85">
        <v>41</v>
      </c>
      <c r="B46" s="32">
        <f t="shared" ref="B46:L46" si="27">(B47-B44)/3+B45</f>
        <v>0.24466666666666664</v>
      </c>
      <c r="C46" s="32">
        <f t="shared" si="27"/>
        <v>0.22366666666666665</v>
      </c>
      <c r="D46" s="32">
        <f t="shared" si="27"/>
        <v>0.20400000000000001</v>
      </c>
      <c r="E46" s="32">
        <f t="shared" si="27"/>
        <v>0.187</v>
      </c>
      <c r="F46" s="88">
        <f t="shared" si="27"/>
        <v>0.17033333333333331</v>
      </c>
      <c r="G46" s="32">
        <f t="shared" si="27"/>
        <v>0.15633333333333335</v>
      </c>
      <c r="H46" s="32">
        <f t="shared" si="27"/>
        <v>0.14266666666666666</v>
      </c>
      <c r="I46" s="32">
        <f t="shared" si="27"/>
        <v>0.13066666666666665</v>
      </c>
      <c r="J46" s="32">
        <f t="shared" si="27"/>
        <v>0.11900000000000001</v>
      </c>
      <c r="K46" s="32">
        <f t="shared" si="27"/>
        <v>0.109</v>
      </c>
      <c r="L46" s="32">
        <f t="shared" si="27"/>
        <v>0.1</v>
      </c>
    </row>
    <row r="47" spans="1:12" ht="15.75" customHeight="1">
      <c r="A47" s="85">
        <v>42</v>
      </c>
      <c r="B47" s="32">
        <v>0.247</v>
      </c>
      <c r="C47" s="32">
        <v>0.22600000000000001</v>
      </c>
      <c r="D47" s="32">
        <v>0.20599999999999999</v>
      </c>
      <c r="E47" s="32">
        <v>0.189</v>
      </c>
      <c r="F47" s="88">
        <v>0.17199999999999999</v>
      </c>
      <c r="G47" s="32">
        <v>0.158</v>
      </c>
      <c r="H47" s="32">
        <v>0.14399999999999999</v>
      </c>
      <c r="I47" s="32">
        <v>0.13200000000000001</v>
      </c>
      <c r="J47" s="32">
        <v>0.12</v>
      </c>
      <c r="K47" s="32">
        <v>0.11</v>
      </c>
      <c r="L47" s="32">
        <v>0.10100000000000001</v>
      </c>
    </row>
    <row r="48" spans="1:12" ht="15.75" customHeight="1">
      <c r="A48" s="85">
        <v>43</v>
      </c>
      <c r="B48" s="32">
        <f t="shared" ref="B48:L48" si="28">(B50-B47)/3+B47</f>
        <v>0.249</v>
      </c>
      <c r="C48" s="32">
        <f t="shared" si="28"/>
        <v>0.22800000000000001</v>
      </c>
      <c r="D48" s="32">
        <f t="shared" si="28"/>
        <v>0.20799999999999999</v>
      </c>
      <c r="E48" s="32">
        <f t="shared" si="28"/>
        <v>0.19066666666666668</v>
      </c>
      <c r="F48" s="88">
        <f t="shared" si="28"/>
        <v>0.17366666666666666</v>
      </c>
      <c r="G48" s="32">
        <f t="shared" si="28"/>
        <v>0.15933333333333333</v>
      </c>
      <c r="H48" s="32">
        <f t="shared" si="28"/>
        <v>0.14533333333333331</v>
      </c>
      <c r="I48" s="32">
        <f t="shared" si="28"/>
        <v>0.13300000000000001</v>
      </c>
      <c r="J48" s="32">
        <f t="shared" si="28"/>
        <v>0.121</v>
      </c>
      <c r="K48" s="32">
        <f t="shared" si="28"/>
        <v>0.111</v>
      </c>
      <c r="L48" s="32">
        <f t="shared" si="28"/>
        <v>0.10166666666666667</v>
      </c>
    </row>
    <row r="49" spans="1:12" ht="15.75" customHeight="1">
      <c r="A49" s="85">
        <v>44</v>
      </c>
      <c r="B49" s="32">
        <f t="shared" ref="B49:L49" si="29">(B50-B47)/3+B48</f>
        <v>0.251</v>
      </c>
      <c r="C49" s="32">
        <f t="shared" si="29"/>
        <v>0.23</v>
      </c>
      <c r="D49" s="32">
        <f t="shared" si="29"/>
        <v>0.21</v>
      </c>
      <c r="E49" s="32">
        <f t="shared" si="29"/>
        <v>0.19233333333333336</v>
      </c>
      <c r="F49" s="88">
        <f t="shared" si="29"/>
        <v>0.17533333333333334</v>
      </c>
      <c r="G49" s="32">
        <f t="shared" si="29"/>
        <v>0.16066666666666665</v>
      </c>
      <c r="H49" s="32">
        <f t="shared" si="29"/>
        <v>0.14666666666666664</v>
      </c>
      <c r="I49" s="32">
        <f t="shared" si="29"/>
        <v>0.13400000000000001</v>
      </c>
      <c r="J49" s="32">
        <f t="shared" si="29"/>
        <v>0.122</v>
      </c>
      <c r="K49" s="32">
        <f t="shared" si="29"/>
        <v>0.112</v>
      </c>
      <c r="L49" s="32">
        <f t="shared" si="29"/>
        <v>0.10233333333333333</v>
      </c>
    </row>
    <row r="50" spans="1:12" ht="15.75" customHeight="1">
      <c r="A50" s="85">
        <v>45</v>
      </c>
      <c r="B50" s="32">
        <v>0.253</v>
      </c>
      <c r="C50" s="32">
        <v>0.23200000000000001</v>
      </c>
      <c r="D50" s="32">
        <v>0.21199999999999999</v>
      </c>
      <c r="E50" s="32">
        <v>0.19400000000000001</v>
      </c>
      <c r="F50" s="88">
        <v>0.17699999999999999</v>
      </c>
      <c r="G50" s="32">
        <v>0.16200000000000001</v>
      </c>
      <c r="H50" s="32">
        <v>0.14799999999999999</v>
      </c>
      <c r="I50" s="32">
        <v>0.13500000000000001</v>
      </c>
      <c r="J50" s="32">
        <v>0.123</v>
      </c>
      <c r="K50" s="32">
        <v>0.113</v>
      </c>
      <c r="L50" s="32">
        <v>0.10299999999999999</v>
      </c>
    </row>
    <row r="51" spans="1:12" ht="15.75" customHeight="1">
      <c r="A51" s="85">
        <v>46</v>
      </c>
      <c r="B51" s="32">
        <f t="shared" ref="B51:L51" si="30">(B53-B50)/3+B50</f>
        <v>0.255</v>
      </c>
      <c r="C51" s="32">
        <f t="shared" si="30"/>
        <v>0.23366666666666666</v>
      </c>
      <c r="D51" s="32">
        <f t="shared" si="30"/>
        <v>0.21333333333333332</v>
      </c>
      <c r="E51" s="32">
        <f t="shared" si="30"/>
        <v>0.19533333333333333</v>
      </c>
      <c r="F51" s="88">
        <f t="shared" si="30"/>
        <v>0.17833333333333332</v>
      </c>
      <c r="G51" s="32">
        <f t="shared" si="30"/>
        <v>0.16300000000000001</v>
      </c>
      <c r="H51" s="32">
        <f t="shared" si="30"/>
        <v>0.14899999999999999</v>
      </c>
      <c r="I51" s="32">
        <f t="shared" si="30"/>
        <v>0.13600000000000001</v>
      </c>
      <c r="J51" s="32">
        <f t="shared" si="30"/>
        <v>0.124</v>
      </c>
      <c r="K51" s="32">
        <f t="shared" si="30"/>
        <v>0.11366666666666667</v>
      </c>
      <c r="L51" s="32">
        <f t="shared" si="30"/>
        <v>0.10366666666666666</v>
      </c>
    </row>
    <row r="52" spans="1:12" ht="15.75" customHeight="1">
      <c r="A52" s="85">
        <v>47</v>
      </c>
      <c r="B52" s="32">
        <f t="shared" ref="B52:L52" si="31">(B53-B50)/3+B51</f>
        <v>0.25700000000000001</v>
      </c>
      <c r="C52" s="32">
        <f t="shared" si="31"/>
        <v>0.23533333333333331</v>
      </c>
      <c r="D52" s="32">
        <f t="shared" si="31"/>
        <v>0.21466666666666664</v>
      </c>
      <c r="E52" s="32">
        <f t="shared" si="31"/>
        <v>0.19666666666666666</v>
      </c>
      <c r="F52" s="88">
        <f t="shared" si="31"/>
        <v>0.17966666666666664</v>
      </c>
      <c r="G52" s="32">
        <f t="shared" si="31"/>
        <v>0.16400000000000001</v>
      </c>
      <c r="H52" s="32">
        <f t="shared" si="31"/>
        <v>0.15</v>
      </c>
      <c r="I52" s="32">
        <f t="shared" si="31"/>
        <v>0.13700000000000001</v>
      </c>
      <c r="J52" s="32">
        <f t="shared" si="31"/>
        <v>0.125</v>
      </c>
      <c r="K52" s="32">
        <f t="shared" si="31"/>
        <v>0.11433333333333333</v>
      </c>
      <c r="L52" s="32">
        <f t="shared" si="31"/>
        <v>0.10433333333333332</v>
      </c>
    </row>
    <row r="53" spans="1:12" ht="15.75" customHeight="1">
      <c r="A53" s="85">
        <v>48</v>
      </c>
      <c r="B53" s="32">
        <v>0.25900000000000001</v>
      </c>
      <c r="C53" s="32">
        <v>0.23699999999999999</v>
      </c>
      <c r="D53" s="32">
        <v>0.216</v>
      </c>
      <c r="E53" s="32">
        <v>0.19800000000000001</v>
      </c>
      <c r="F53" s="88">
        <v>0.18099999999999999</v>
      </c>
      <c r="G53" s="32">
        <v>0.16500000000000001</v>
      </c>
      <c r="H53" s="32">
        <v>0.151</v>
      </c>
      <c r="I53" s="32">
        <v>0.13800000000000001</v>
      </c>
      <c r="J53" s="32">
        <v>0.126</v>
      </c>
      <c r="K53" s="32">
        <v>0.115</v>
      </c>
      <c r="L53" s="32">
        <v>0.105</v>
      </c>
    </row>
    <row r="54" spans="1:12" ht="15.75" customHeight="1">
      <c r="A54" s="85">
        <v>49</v>
      </c>
      <c r="B54" s="32">
        <f t="shared" ref="B54:L54" si="32">(B56-B53)/3+B53</f>
        <v>0.26066666666666666</v>
      </c>
      <c r="C54" s="32">
        <f t="shared" si="32"/>
        <v>0.23833333333333331</v>
      </c>
      <c r="D54" s="32">
        <f t="shared" si="32"/>
        <v>0.21766666666666667</v>
      </c>
      <c r="E54" s="32">
        <f t="shared" si="32"/>
        <v>0.19933333333333333</v>
      </c>
      <c r="F54" s="88">
        <f t="shared" si="32"/>
        <v>0.182</v>
      </c>
      <c r="G54" s="32">
        <f t="shared" si="32"/>
        <v>0.16633333333333333</v>
      </c>
      <c r="H54" s="32">
        <f t="shared" si="32"/>
        <v>0.152</v>
      </c>
      <c r="I54" s="32">
        <f t="shared" si="32"/>
        <v>0.13900000000000001</v>
      </c>
      <c r="J54" s="32">
        <f t="shared" si="32"/>
        <v>0.127</v>
      </c>
      <c r="K54" s="32">
        <f t="shared" si="32"/>
        <v>0.11600000000000001</v>
      </c>
      <c r="L54" s="32">
        <f t="shared" si="32"/>
        <v>0.106</v>
      </c>
    </row>
    <row r="55" spans="1:12" ht="15.75" customHeight="1">
      <c r="A55" s="85">
        <v>50</v>
      </c>
      <c r="B55" s="32">
        <f t="shared" ref="B55:L55" si="33">(B56-B53)/3+B54</f>
        <v>0.26233333333333331</v>
      </c>
      <c r="C55" s="32">
        <f t="shared" si="33"/>
        <v>0.23966666666666664</v>
      </c>
      <c r="D55" s="32">
        <f t="shared" si="33"/>
        <v>0.21933333333333335</v>
      </c>
      <c r="E55" s="32">
        <f t="shared" si="33"/>
        <v>0.20066666666666666</v>
      </c>
      <c r="F55" s="88">
        <f t="shared" si="33"/>
        <v>0.183</v>
      </c>
      <c r="G55" s="32">
        <f t="shared" si="33"/>
        <v>0.16766666666666666</v>
      </c>
      <c r="H55" s="32">
        <f t="shared" si="33"/>
        <v>0.153</v>
      </c>
      <c r="I55" s="32">
        <f t="shared" si="33"/>
        <v>0.14000000000000001</v>
      </c>
      <c r="J55" s="32">
        <f t="shared" si="33"/>
        <v>0.128</v>
      </c>
      <c r="K55" s="32">
        <f t="shared" si="33"/>
        <v>0.11700000000000001</v>
      </c>
      <c r="L55" s="32">
        <f t="shared" si="33"/>
        <v>0.107</v>
      </c>
    </row>
    <row r="56" spans="1:12" ht="15.75" customHeight="1">
      <c r="A56" s="85">
        <v>51</v>
      </c>
      <c r="B56" s="32">
        <v>0.26400000000000001</v>
      </c>
      <c r="C56" s="32">
        <v>0.24099999999999999</v>
      </c>
      <c r="D56" s="32">
        <v>0.221</v>
      </c>
      <c r="E56" s="32">
        <v>0.20200000000000001</v>
      </c>
      <c r="F56" s="88">
        <v>0.184</v>
      </c>
      <c r="G56" s="32">
        <v>0.16900000000000001</v>
      </c>
      <c r="H56" s="32">
        <v>0.154</v>
      </c>
      <c r="I56" s="32">
        <v>0.14099999999999999</v>
      </c>
      <c r="J56" s="32">
        <v>0.129</v>
      </c>
      <c r="K56" s="32">
        <v>0.11799999999999999</v>
      </c>
      <c r="L56" s="32">
        <v>0.108</v>
      </c>
    </row>
    <row r="57" spans="1:12" ht="15.75" customHeight="1">
      <c r="A57" s="85">
        <v>52</v>
      </c>
      <c r="B57" s="32">
        <f t="shared" ref="B57:L57" si="34">(B59-B56)/3+B56</f>
        <v>0.26566666666666666</v>
      </c>
      <c r="C57" s="32">
        <f t="shared" si="34"/>
        <v>0.24266666666666667</v>
      </c>
      <c r="D57" s="32">
        <f t="shared" si="34"/>
        <v>0.222</v>
      </c>
      <c r="E57" s="32">
        <f t="shared" si="34"/>
        <v>0.20300000000000001</v>
      </c>
      <c r="F57" s="88">
        <f t="shared" si="34"/>
        <v>0.18533333333333332</v>
      </c>
      <c r="G57" s="32">
        <f t="shared" si="34"/>
        <v>0.16966666666666669</v>
      </c>
      <c r="H57" s="32">
        <f t="shared" si="34"/>
        <v>0.155</v>
      </c>
      <c r="I57" s="32">
        <f t="shared" si="34"/>
        <v>0.14166666666666666</v>
      </c>
      <c r="J57" s="32">
        <f t="shared" si="34"/>
        <v>0.12966666666666668</v>
      </c>
      <c r="K57" s="32">
        <f t="shared" si="34"/>
        <v>0.11866666666666666</v>
      </c>
      <c r="L57" s="32">
        <f t="shared" si="34"/>
        <v>0.10833333333333334</v>
      </c>
    </row>
    <row r="58" spans="1:12" ht="15.75" customHeight="1">
      <c r="A58" s="85">
        <v>53</v>
      </c>
      <c r="B58" s="32">
        <f t="shared" ref="B58:L58" si="35">(B59-B56)/3+B57</f>
        <v>0.26733333333333331</v>
      </c>
      <c r="C58" s="32">
        <f t="shared" si="35"/>
        <v>0.24433333333333335</v>
      </c>
      <c r="D58" s="32">
        <f t="shared" si="35"/>
        <v>0.223</v>
      </c>
      <c r="E58" s="32">
        <f t="shared" si="35"/>
        <v>0.20400000000000001</v>
      </c>
      <c r="F58" s="88">
        <f t="shared" si="35"/>
        <v>0.18666666666666665</v>
      </c>
      <c r="G58" s="32">
        <f t="shared" si="35"/>
        <v>0.17033333333333336</v>
      </c>
      <c r="H58" s="32">
        <f t="shared" si="35"/>
        <v>0.156</v>
      </c>
      <c r="I58" s="32">
        <f t="shared" si="35"/>
        <v>0.14233333333333334</v>
      </c>
      <c r="J58" s="32">
        <f t="shared" si="35"/>
        <v>0.13033333333333336</v>
      </c>
      <c r="K58" s="32">
        <f t="shared" si="35"/>
        <v>0.11933333333333332</v>
      </c>
      <c r="L58" s="32">
        <f t="shared" si="35"/>
        <v>0.10866666666666668</v>
      </c>
    </row>
    <row r="59" spans="1:12" ht="15.75" customHeight="1">
      <c r="A59" s="85">
        <v>54</v>
      </c>
      <c r="B59" s="32">
        <v>0.26900000000000002</v>
      </c>
      <c r="C59" s="32">
        <v>0.246</v>
      </c>
      <c r="D59" s="32">
        <v>0.224</v>
      </c>
      <c r="E59" s="32">
        <v>0.20499999999999999</v>
      </c>
      <c r="F59" s="88">
        <v>0.188</v>
      </c>
      <c r="G59" s="32">
        <v>0.17100000000000001</v>
      </c>
      <c r="H59" s="32">
        <v>0.157</v>
      </c>
      <c r="I59" s="32">
        <v>0.14299999999999999</v>
      </c>
      <c r="J59" s="32">
        <v>0.13100000000000001</v>
      </c>
      <c r="K59" s="32">
        <v>0.12</v>
      </c>
      <c r="L59" s="32">
        <v>0.109</v>
      </c>
    </row>
    <row r="60" spans="1:12" ht="15.75" customHeight="1">
      <c r="A60" s="85">
        <v>55</v>
      </c>
      <c r="B60" s="32">
        <f t="shared" ref="B60:L60" si="36">(B62-B59)/3+B59</f>
        <v>0.27033333333333337</v>
      </c>
      <c r="C60" s="32">
        <f t="shared" si="36"/>
        <v>0.247</v>
      </c>
      <c r="D60" s="32">
        <f t="shared" si="36"/>
        <v>0.22533333333333333</v>
      </c>
      <c r="E60" s="32">
        <f t="shared" si="36"/>
        <v>0.20599999999999999</v>
      </c>
      <c r="F60" s="88">
        <f t="shared" si="36"/>
        <v>0.18866666666666668</v>
      </c>
      <c r="G60" s="32">
        <f t="shared" si="36"/>
        <v>0.17200000000000001</v>
      </c>
      <c r="H60" s="32">
        <f t="shared" si="36"/>
        <v>0.15766666666666668</v>
      </c>
      <c r="I60" s="32">
        <f t="shared" si="36"/>
        <v>0.14366666666666666</v>
      </c>
      <c r="J60" s="32">
        <f t="shared" si="36"/>
        <v>0.13166666666666668</v>
      </c>
      <c r="K60" s="32">
        <f t="shared" si="36"/>
        <v>0.12033333333333333</v>
      </c>
      <c r="L60" s="32">
        <f t="shared" si="36"/>
        <v>0.10966666666666666</v>
      </c>
    </row>
    <row r="61" spans="1:12" ht="15.75" customHeight="1">
      <c r="A61" s="85">
        <v>56</v>
      </c>
      <c r="B61" s="32">
        <f t="shared" ref="B61:L61" si="37">(B62-B59)/3+B60</f>
        <v>0.27166666666666672</v>
      </c>
      <c r="C61" s="32">
        <f t="shared" si="37"/>
        <v>0.248</v>
      </c>
      <c r="D61" s="32">
        <f t="shared" si="37"/>
        <v>0.22666666666666666</v>
      </c>
      <c r="E61" s="32">
        <f t="shared" si="37"/>
        <v>0.20699999999999999</v>
      </c>
      <c r="F61" s="88">
        <f t="shared" si="37"/>
        <v>0.18933333333333335</v>
      </c>
      <c r="G61" s="32">
        <f t="shared" si="37"/>
        <v>0.17300000000000001</v>
      </c>
      <c r="H61" s="32">
        <f t="shared" si="37"/>
        <v>0.15833333333333335</v>
      </c>
      <c r="I61" s="32">
        <f t="shared" si="37"/>
        <v>0.14433333333333334</v>
      </c>
      <c r="J61" s="32">
        <f t="shared" si="37"/>
        <v>0.13233333333333336</v>
      </c>
      <c r="K61" s="32">
        <f t="shared" si="37"/>
        <v>0.12066666666666667</v>
      </c>
      <c r="L61" s="32">
        <f t="shared" si="37"/>
        <v>0.11033333333333332</v>
      </c>
    </row>
    <row r="62" spans="1:12" ht="15.75" customHeight="1">
      <c r="A62" s="85">
        <v>57</v>
      </c>
      <c r="B62" s="32">
        <v>0.27300000000000002</v>
      </c>
      <c r="C62" s="32">
        <v>0.249</v>
      </c>
      <c r="D62" s="32">
        <v>0.22800000000000001</v>
      </c>
      <c r="E62" s="32">
        <v>0.20799999999999999</v>
      </c>
      <c r="F62" s="88">
        <v>0.19</v>
      </c>
      <c r="G62" s="32">
        <v>0.17399999999999999</v>
      </c>
      <c r="H62" s="32">
        <v>0.159</v>
      </c>
      <c r="I62" s="32">
        <v>0.14499999999999999</v>
      </c>
      <c r="J62" s="32">
        <v>0.13300000000000001</v>
      </c>
      <c r="K62" s="32">
        <v>0.121</v>
      </c>
      <c r="L62" s="32">
        <v>0.111</v>
      </c>
    </row>
    <row r="63" spans="1:12" ht="15.75" customHeight="1">
      <c r="A63" s="85">
        <v>58</v>
      </c>
      <c r="B63" s="32">
        <f t="shared" ref="B63:L63" si="38">(B65-B62)/3+B62</f>
        <v>0.27400000000000002</v>
      </c>
      <c r="C63" s="32">
        <f t="shared" si="38"/>
        <v>0.25</v>
      </c>
      <c r="D63" s="32">
        <f t="shared" si="38"/>
        <v>0.22900000000000001</v>
      </c>
      <c r="E63" s="32">
        <f t="shared" si="38"/>
        <v>0.20899999999999999</v>
      </c>
      <c r="F63" s="88">
        <f t="shared" si="38"/>
        <v>0.191</v>
      </c>
      <c r="G63" s="32">
        <f t="shared" si="38"/>
        <v>0.17466666666666666</v>
      </c>
      <c r="H63" s="32">
        <f t="shared" si="38"/>
        <v>0.15966666666666668</v>
      </c>
      <c r="I63" s="32">
        <f t="shared" si="38"/>
        <v>0.14566666666666667</v>
      </c>
      <c r="J63" s="32">
        <f t="shared" si="38"/>
        <v>0.13366666666666668</v>
      </c>
      <c r="K63" s="32">
        <f t="shared" si="38"/>
        <v>0.12166666666666666</v>
      </c>
      <c r="L63" s="32">
        <f t="shared" si="38"/>
        <v>0.11133333333333334</v>
      </c>
    </row>
    <row r="64" spans="1:12" ht="15.75" customHeight="1">
      <c r="A64" s="85">
        <v>59</v>
      </c>
      <c r="B64" s="32">
        <f t="shared" ref="B64:L64" si="39">(B65-B62)/3+B63</f>
        <v>0.27500000000000002</v>
      </c>
      <c r="C64" s="32">
        <f t="shared" si="39"/>
        <v>0.251</v>
      </c>
      <c r="D64" s="32">
        <f t="shared" si="39"/>
        <v>0.23</v>
      </c>
      <c r="E64" s="32">
        <f t="shared" si="39"/>
        <v>0.21</v>
      </c>
      <c r="F64" s="88">
        <f t="shared" si="39"/>
        <v>0.192</v>
      </c>
      <c r="G64" s="32">
        <f t="shared" si="39"/>
        <v>0.17533333333333334</v>
      </c>
      <c r="H64" s="32">
        <f t="shared" si="39"/>
        <v>0.16033333333333336</v>
      </c>
      <c r="I64" s="32">
        <f t="shared" si="39"/>
        <v>0.14633333333333334</v>
      </c>
      <c r="J64" s="32">
        <f t="shared" si="39"/>
        <v>0.13433333333333336</v>
      </c>
      <c r="K64" s="32">
        <f t="shared" si="39"/>
        <v>0.12233333333333332</v>
      </c>
      <c r="L64" s="32">
        <f t="shared" si="39"/>
        <v>0.11166666666666668</v>
      </c>
    </row>
    <row r="65" spans="1:12" ht="15.75" customHeight="1">
      <c r="A65" s="85">
        <v>60</v>
      </c>
      <c r="B65" s="32">
        <v>0.27600000000000002</v>
      </c>
      <c r="C65" s="32">
        <v>0.252</v>
      </c>
      <c r="D65" s="32">
        <v>0.23100000000000001</v>
      </c>
      <c r="E65" s="32">
        <v>0.21099999999999999</v>
      </c>
      <c r="F65" s="88">
        <v>0.193</v>
      </c>
      <c r="G65" s="32">
        <v>0.17599999999999999</v>
      </c>
      <c r="H65" s="32">
        <v>0.161</v>
      </c>
      <c r="I65" s="32">
        <v>0.14699999999999999</v>
      </c>
      <c r="J65" s="32">
        <v>0.13500000000000001</v>
      </c>
      <c r="K65" s="32">
        <v>0.123</v>
      </c>
      <c r="L65" s="32">
        <v>0.112</v>
      </c>
    </row>
    <row r="66" spans="1:12" ht="15.75" customHeight="1">
      <c r="A66" s="85">
        <v>61</v>
      </c>
      <c r="B66" s="32">
        <f t="shared" ref="B66:L66" si="40">(B75-B65)/10+B65</f>
        <v>0.27690000000000003</v>
      </c>
      <c r="C66" s="32">
        <f t="shared" si="40"/>
        <v>0.25290000000000001</v>
      </c>
      <c r="D66" s="32">
        <f t="shared" si="40"/>
        <v>0.23170000000000002</v>
      </c>
      <c r="E66" s="32">
        <f t="shared" si="40"/>
        <v>0.2117</v>
      </c>
      <c r="F66" s="88">
        <f t="shared" si="40"/>
        <v>0.19359999999999999</v>
      </c>
      <c r="G66" s="32">
        <f t="shared" si="40"/>
        <v>0.17659999999999998</v>
      </c>
      <c r="H66" s="32">
        <f t="shared" si="40"/>
        <v>0.1615</v>
      </c>
      <c r="I66" s="32">
        <f t="shared" si="40"/>
        <v>0.14749999999999999</v>
      </c>
      <c r="J66" s="32">
        <f t="shared" si="40"/>
        <v>0.13540000000000002</v>
      </c>
      <c r="K66" s="32">
        <f t="shared" si="40"/>
        <v>0.1234</v>
      </c>
      <c r="L66" s="32">
        <f t="shared" si="40"/>
        <v>0.1124</v>
      </c>
    </row>
    <row r="67" spans="1:12" ht="15.75" customHeight="1">
      <c r="A67" s="85">
        <v>62</v>
      </c>
      <c r="B67" s="32">
        <f t="shared" ref="B67:L67" si="41">(B75-B65)/10+B66</f>
        <v>0.27780000000000005</v>
      </c>
      <c r="C67" s="32">
        <f t="shared" si="41"/>
        <v>0.25380000000000003</v>
      </c>
      <c r="D67" s="32">
        <f t="shared" si="41"/>
        <v>0.23240000000000002</v>
      </c>
      <c r="E67" s="32">
        <f t="shared" si="41"/>
        <v>0.21240000000000001</v>
      </c>
      <c r="F67" s="88">
        <f t="shared" si="41"/>
        <v>0.19419999999999998</v>
      </c>
      <c r="G67" s="32">
        <f t="shared" si="41"/>
        <v>0.17719999999999997</v>
      </c>
      <c r="H67" s="32">
        <f t="shared" si="41"/>
        <v>0.16200000000000001</v>
      </c>
      <c r="I67" s="32">
        <f t="shared" si="41"/>
        <v>0.14799999999999999</v>
      </c>
      <c r="J67" s="32">
        <f t="shared" si="41"/>
        <v>0.13580000000000003</v>
      </c>
      <c r="K67" s="32">
        <f t="shared" si="41"/>
        <v>0.12379999999999999</v>
      </c>
      <c r="L67" s="32">
        <f t="shared" si="41"/>
        <v>0.1128</v>
      </c>
    </row>
    <row r="68" spans="1:12" ht="15.75" customHeight="1">
      <c r="A68" s="85">
        <v>63</v>
      </c>
      <c r="B68" s="32">
        <f t="shared" ref="B68:L68" si="42">(B75-B65)/10+B67</f>
        <v>0.27870000000000006</v>
      </c>
      <c r="C68" s="32">
        <f t="shared" si="42"/>
        <v>0.25470000000000004</v>
      </c>
      <c r="D68" s="32">
        <f t="shared" si="42"/>
        <v>0.23310000000000003</v>
      </c>
      <c r="E68" s="32">
        <f t="shared" si="42"/>
        <v>0.21310000000000001</v>
      </c>
      <c r="F68" s="88">
        <f t="shared" si="42"/>
        <v>0.19479999999999997</v>
      </c>
      <c r="G68" s="32">
        <f t="shared" si="42"/>
        <v>0.17779999999999996</v>
      </c>
      <c r="H68" s="32">
        <f t="shared" si="42"/>
        <v>0.16250000000000001</v>
      </c>
      <c r="I68" s="32">
        <f t="shared" si="42"/>
        <v>0.14849999999999999</v>
      </c>
      <c r="J68" s="32">
        <f t="shared" si="42"/>
        <v>0.13620000000000004</v>
      </c>
      <c r="K68" s="32">
        <f t="shared" si="42"/>
        <v>0.12419999999999999</v>
      </c>
      <c r="L68" s="32">
        <f t="shared" si="42"/>
        <v>0.1132</v>
      </c>
    </row>
    <row r="69" spans="1:12" ht="15.75" customHeight="1">
      <c r="A69" s="85">
        <v>64</v>
      </c>
      <c r="B69" s="32">
        <f t="shared" ref="B69:L69" si="43">(B75-B65)/10+B68</f>
        <v>0.27960000000000007</v>
      </c>
      <c r="C69" s="32">
        <f t="shared" si="43"/>
        <v>0.25560000000000005</v>
      </c>
      <c r="D69" s="32">
        <f t="shared" si="43"/>
        <v>0.23380000000000004</v>
      </c>
      <c r="E69" s="32">
        <f t="shared" si="43"/>
        <v>0.21380000000000002</v>
      </c>
      <c r="F69" s="88">
        <f t="shared" si="43"/>
        <v>0.19539999999999996</v>
      </c>
      <c r="G69" s="32">
        <f t="shared" si="43"/>
        <v>0.17839999999999995</v>
      </c>
      <c r="H69" s="32">
        <f t="shared" si="43"/>
        <v>0.16300000000000001</v>
      </c>
      <c r="I69" s="32">
        <f t="shared" si="43"/>
        <v>0.14899999999999999</v>
      </c>
      <c r="J69" s="32">
        <f t="shared" si="43"/>
        <v>0.13660000000000005</v>
      </c>
      <c r="K69" s="32">
        <f t="shared" si="43"/>
        <v>0.12459999999999999</v>
      </c>
      <c r="L69" s="32">
        <f t="shared" si="43"/>
        <v>0.11359999999999999</v>
      </c>
    </row>
    <row r="70" spans="1:12" ht="15.75" customHeight="1">
      <c r="A70" s="85">
        <v>65</v>
      </c>
      <c r="B70" s="32">
        <f t="shared" ref="B70:L70" si="44">(B75-B65)/10+B69</f>
        <v>0.28050000000000008</v>
      </c>
      <c r="C70" s="32">
        <f t="shared" si="44"/>
        <v>0.25650000000000006</v>
      </c>
      <c r="D70" s="32">
        <f t="shared" si="44"/>
        <v>0.23450000000000004</v>
      </c>
      <c r="E70" s="32">
        <f t="shared" si="44"/>
        <v>0.21450000000000002</v>
      </c>
      <c r="F70" s="88">
        <f t="shared" si="44"/>
        <v>0.19599999999999995</v>
      </c>
      <c r="G70" s="32">
        <f t="shared" si="44"/>
        <v>0.17899999999999994</v>
      </c>
      <c r="H70" s="32">
        <f t="shared" si="44"/>
        <v>0.16350000000000001</v>
      </c>
      <c r="I70" s="32">
        <f t="shared" si="44"/>
        <v>0.14949999999999999</v>
      </c>
      <c r="J70" s="32">
        <f t="shared" si="44"/>
        <v>0.13700000000000007</v>
      </c>
      <c r="K70" s="32">
        <f t="shared" si="44"/>
        <v>0.12499999999999999</v>
      </c>
      <c r="L70" s="32">
        <f t="shared" si="44"/>
        <v>0.11399999999999999</v>
      </c>
    </row>
    <row r="71" spans="1:12" ht="15.75" customHeight="1">
      <c r="A71" s="85">
        <v>66</v>
      </c>
      <c r="B71" s="32">
        <f t="shared" ref="B71:L71" si="45">(B75-B65)/10+B70</f>
        <v>0.28140000000000009</v>
      </c>
      <c r="C71" s="32">
        <f t="shared" si="45"/>
        <v>0.25740000000000007</v>
      </c>
      <c r="D71" s="32">
        <f t="shared" si="45"/>
        <v>0.23520000000000005</v>
      </c>
      <c r="E71" s="32">
        <f t="shared" si="45"/>
        <v>0.21520000000000003</v>
      </c>
      <c r="F71" s="88">
        <f t="shared" si="45"/>
        <v>0.19659999999999994</v>
      </c>
      <c r="G71" s="32">
        <f t="shared" si="45"/>
        <v>0.17959999999999993</v>
      </c>
      <c r="H71" s="32">
        <f t="shared" si="45"/>
        <v>0.16400000000000001</v>
      </c>
      <c r="I71" s="32">
        <f t="shared" si="45"/>
        <v>0.15</v>
      </c>
      <c r="J71" s="32">
        <f t="shared" si="45"/>
        <v>0.13740000000000008</v>
      </c>
      <c r="K71" s="32">
        <f t="shared" si="45"/>
        <v>0.12539999999999998</v>
      </c>
      <c r="L71" s="32">
        <f t="shared" si="45"/>
        <v>0.11439999999999999</v>
      </c>
    </row>
    <row r="72" spans="1:12" ht="15.75" customHeight="1">
      <c r="A72" s="85">
        <v>67</v>
      </c>
      <c r="B72" s="32">
        <f t="shared" ref="B72:L72" si="46">(B75-B65)/10+B71</f>
        <v>0.28230000000000011</v>
      </c>
      <c r="C72" s="32">
        <f t="shared" si="46"/>
        <v>0.25830000000000009</v>
      </c>
      <c r="D72" s="32">
        <f t="shared" si="46"/>
        <v>0.23590000000000005</v>
      </c>
      <c r="E72" s="32">
        <f t="shared" si="46"/>
        <v>0.21590000000000004</v>
      </c>
      <c r="F72" s="88">
        <f t="shared" si="46"/>
        <v>0.19719999999999993</v>
      </c>
      <c r="G72" s="32">
        <f t="shared" si="46"/>
        <v>0.18019999999999992</v>
      </c>
      <c r="H72" s="32">
        <f t="shared" si="46"/>
        <v>0.16450000000000001</v>
      </c>
      <c r="I72" s="32">
        <f t="shared" si="46"/>
        <v>0.15049999999999999</v>
      </c>
      <c r="J72" s="32">
        <f t="shared" si="46"/>
        <v>0.13780000000000009</v>
      </c>
      <c r="K72" s="32">
        <f t="shared" si="46"/>
        <v>0.1258</v>
      </c>
      <c r="L72" s="32">
        <f t="shared" si="46"/>
        <v>0.11479999999999999</v>
      </c>
    </row>
    <row r="73" spans="1:12" ht="15.75" customHeight="1">
      <c r="A73" s="85">
        <v>68</v>
      </c>
      <c r="B73" s="32">
        <f t="shared" ref="B73:L73" si="47">(B75-B65)/10+B72</f>
        <v>0.28320000000000012</v>
      </c>
      <c r="C73" s="32">
        <f t="shared" si="47"/>
        <v>0.2592000000000001</v>
      </c>
      <c r="D73" s="32">
        <f t="shared" si="47"/>
        <v>0.23660000000000006</v>
      </c>
      <c r="E73" s="32">
        <f t="shared" si="47"/>
        <v>0.21660000000000004</v>
      </c>
      <c r="F73" s="88">
        <f t="shared" si="47"/>
        <v>0.19779999999999992</v>
      </c>
      <c r="G73" s="32">
        <f t="shared" si="47"/>
        <v>0.18079999999999991</v>
      </c>
      <c r="H73" s="32">
        <f t="shared" si="47"/>
        <v>0.16500000000000001</v>
      </c>
      <c r="I73" s="32">
        <f t="shared" si="47"/>
        <v>0.151</v>
      </c>
      <c r="J73" s="32">
        <f t="shared" si="47"/>
        <v>0.1382000000000001</v>
      </c>
      <c r="K73" s="32">
        <f t="shared" si="47"/>
        <v>0.12620000000000001</v>
      </c>
      <c r="L73" s="32">
        <f t="shared" si="47"/>
        <v>0.11519999999999998</v>
      </c>
    </row>
    <row r="74" spans="1:12" ht="15.75" customHeight="1">
      <c r="A74" s="85">
        <v>69</v>
      </c>
      <c r="B74" s="32">
        <f t="shared" ref="B74:L74" si="48">(B75-B65)/10+B73</f>
        <v>0.28410000000000013</v>
      </c>
      <c r="C74" s="32">
        <f t="shared" si="48"/>
        <v>0.26010000000000011</v>
      </c>
      <c r="D74" s="32">
        <f t="shared" si="48"/>
        <v>0.23730000000000007</v>
      </c>
      <c r="E74" s="32">
        <f t="shared" si="48"/>
        <v>0.21730000000000005</v>
      </c>
      <c r="F74" s="88">
        <f t="shared" si="48"/>
        <v>0.19839999999999991</v>
      </c>
      <c r="G74" s="32">
        <f t="shared" si="48"/>
        <v>0.18139999999999989</v>
      </c>
      <c r="H74" s="32">
        <f t="shared" si="48"/>
        <v>0.16550000000000001</v>
      </c>
      <c r="I74" s="32">
        <f t="shared" si="48"/>
        <v>0.1515</v>
      </c>
      <c r="J74" s="32">
        <f t="shared" si="48"/>
        <v>0.13860000000000011</v>
      </c>
      <c r="K74" s="32">
        <f t="shared" si="48"/>
        <v>0.12660000000000002</v>
      </c>
      <c r="L74" s="32">
        <f t="shared" si="48"/>
        <v>0.11559999999999998</v>
      </c>
    </row>
    <row r="75" spans="1:12" ht="15.75" customHeight="1">
      <c r="A75" s="85">
        <v>70</v>
      </c>
      <c r="B75" s="32">
        <v>0.28499999999999998</v>
      </c>
      <c r="C75" s="32">
        <v>0.26100000000000001</v>
      </c>
      <c r="D75" s="32">
        <v>0.23799999999999999</v>
      </c>
      <c r="E75" s="32">
        <v>0.218</v>
      </c>
      <c r="F75" s="88">
        <v>0.19900000000000001</v>
      </c>
      <c r="G75" s="32">
        <v>0.182</v>
      </c>
      <c r="H75" s="32">
        <v>0.16600000000000001</v>
      </c>
      <c r="I75" s="32">
        <v>0.152</v>
      </c>
      <c r="J75" s="32">
        <v>0.13900000000000001</v>
      </c>
      <c r="K75" s="32">
        <v>0.127</v>
      </c>
      <c r="L75" s="32">
        <v>0.11600000000000001</v>
      </c>
    </row>
    <row r="76" spans="1:12" ht="15.75" customHeight="1">
      <c r="A76" s="85">
        <v>71</v>
      </c>
      <c r="B76" s="32">
        <f t="shared" ref="B76:L76" si="49">(B85-B75)/10+B75</f>
        <v>0.28559999999999997</v>
      </c>
      <c r="C76" s="32">
        <f t="shared" si="49"/>
        <v>0.26150000000000001</v>
      </c>
      <c r="D76" s="32">
        <f t="shared" si="49"/>
        <v>0.23849999999999999</v>
      </c>
      <c r="E76" s="32">
        <f t="shared" si="49"/>
        <v>0.21840000000000001</v>
      </c>
      <c r="F76" s="88">
        <f t="shared" si="49"/>
        <v>0.19940000000000002</v>
      </c>
      <c r="G76" s="32">
        <f t="shared" si="49"/>
        <v>0.18240000000000001</v>
      </c>
      <c r="H76" s="32">
        <f t="shared" si="49"/>
        <v>0.16640000000000002</v>
      </c>
      <c r="I76" s="32">
        <f t="shared" si="49"/>
        <v>0.15229999999999999</v>
      </c>
      <c r="J76" s="32">
        <f t="shared" si="49"/>
        <v>0.13930000000000001</v>
      </c>
      <c r="K76" s="32">
        <f t="shared" si="49"/>
        <v>0.1273</v>
      </c>
      <c r="L76" s="32">
        <f t="shared" si="49"/>
        <v>0.1163</v>
      </c>
    </row>
    <row r="77" spans="1:12" ht="15.75" customHeight="1">
      <c r="A77" s="85">
        <v>72</v>
      </c>
      <c r="B77" s="32">
        <f t="shared" ref="B77:L77" si="50">(B85-B75)/10+B76</f>
        <v>0.28619999999999995</v>
      </c>
      <c r="C77" s="32">
        <f t="shared" si="50"/>
        <v>0.26200000000000001</v>
      </c>
      <c r="D77" s="32">
        <f t="shared" si="50"/>
        <v>0.23899999999999999</v>
      </c>
      <c r="E77" s="32">
        <f t="shared" si="50"/>
        <v>0.21880000000000002</v>
      </c>
      <c r="F77" s="88">
        <f t="shared" si="50"/>
        <v>0.19980000000000003</v>
      </c>
      <c r="G77" s="32">
        <f t="shared" si="50"/>
        <v>0.18280000000000002</v>
      </c>
      <c r="H77" s="32">
        <f t="shared" si="50"/>
        <v>0.16680000000000003</v>
      </c>
      <c r="I77" s="32">
        <f t="shared" si="50"/>
        <v>0.15259999999999999</v>
      </c>
      <c r="J77" s="32">
        <f t="shared" si="50"/>
        <v>0.1396</v>
      </c>
      <c r="K77" s="32">
        <f t="shared" si="50"/>
        <v>0.12759999999999999</v>
      </c>
      <c r="L77" s="32">
        <f t="shared" si="50"/>
        <v>0.1166</v>
      </c>
    </row>
    <row r="78" spans="1:12" ht="15.75" customHeight="1">
      <c r="A78" s="85">
        <v>73</v>
      </c>
      <c r="B78" s="32">
        <f t="shared" ref="B78:L78" si="51">(B85-B75)/10+B77</f>
        <v>0.28679999999999994</v>
      </c>
      <c r="C78" s="32">
        <f t="shared" si="51"/>
        <v>0.26250000000000001</v>
      </c>
      <c r="D78" s="32">
        <f t="shared" si="51"/>
        <v>0.23949999999999999</v>
      </c>
      <c r="E78" s="32">
        <f t="shared" si="51"/>
        <v>0.21920000000000003</v>
      </c>
      <c r="F78" s="88">
        <f t="shared" si="51"/>
        <v>0.20020000000000004</v>
      </c>
      <c r="G78" s="32">
        <f t="shared" si="51"/>
        <v>0.18320000000000003</v>
      </c>
      <c r="H78" s="32">
        <f t="shared" si="51"/>
        <v>0.16720000000000004</v>
      </c>
      <c r="I78" s="32">
        <f t="shared" si="51"/>
        <v>0.15289999999999998</v>
      </c>
      <c r="J78" s="32">
        <f t="shared" si="51"/>
        <v>0.1399</v>
      </c>
      <c r="K78" s="32">
        <f t="shared" si="51"/>
        <v>0.12789999999999999</v>
      </c>
      <c r="L78" s="32">
        <f t="shared" si="51"/>
        <v>0.11689999999999999</v>
      </c>
    </row>
    <row r="79" spans="1:12" ht="15.75" customHeight="1">
      <c r="A79" s="85">
        <v>74</v>
      </c>
      <c r="B79" s="32">
        <f t="shared" ref="B79:L79" si="52">(B85-B75)/10+B78</f>
        <v>0.28739999999999993</v>
      </c>
      <c r="C79" s="32">
        <f t="shared" si="52"/>
        <v>0.26300000000000001</v>
      </c>
      <c r="D79" s="32">
        <f t="shared" si="52"/>
        <v>0.24</v>
      </c>
      <c r="E79" s="32">
        <f t="shared" si="52"/>
        <v>0.21960000000000005</v>
      </c>
      <c r="F79" s="88">
        <f t="shared" si="52"/>
        <v>0.20060000000000006</v>
      </c>
      <c r="G79" s="32">
        <f t="shared" si="52"/>
        <v>0.18360000000000004</v>
      </c>
      <c r="H79" s="32">
        <f t="shared" si="52"/>
        <v>0.16760000000000005</v>
      </c>
      <c r="I79" s="32">
        <f t="shared" si="52"/>
        <v>0.15319999999999998</v>
      </c>
      <c r="J79" s="32">
        <f t="shared" si="52"/>
        <v>0.14019999999999999</v>
      </c>
      <c r="K79" s="32">
        <f t="shared" si="52"/>
        <v>0.12819999999999998</v>
      </c>
      <c r="L79" s="32">
        <f t="shared" si="52"/>
        <v>0.11719999999999998</v>
      </c>
    </row>
    <row r="80" spans="1:12" ht="15.75" customHeight="1">
      <c r="A80" s="85">
        <v>75</v>
      </c>
      <c r="B80" s="32">
        <f t="shared" ref="B80:L80" si="53">(B85-B75)/10+B79</f>
        <v>0.28799999999999992</v>
      </c>
      <c r="C80" s="32">
        <f t="shared" si="53"/>
        <v>0.26350000000000001</v>
      </c>
      <c r="D80" s="32">
        <f t="shared" si="53"/>
        <v>0.24049999999999999</v>
      </c>
      <c r="E80" s="32">
        <f t="shared" si="53"/>
        <v>0.22000000000000006</v>
      </c>
      <c r="F80" s="88">
        <f t="shared" si="53"/>
        <v>0.20100000000000007</v>
      </c>
      <c r="G80" s="32">
        <f t="shared" si="53"/>
        <v>0.18400000000000005</v>
      </c>
      <c r="H80" s="32">
        <f t="shared" si="53"/>
        <v>0.16800000000000007</v>
      </c>
      <c r="I80" s="32">
        <f t="shared" si="53"/>
        <v>0.15349999999999997</v>
      </c>
      <c r="J80" s="32">
        <f t="shared" si="53"/>
        <v>0.14049999999999999</v>
      </c>
      <c r="K80" s="32">
        <f t="shared" si="53"/>
        <v>0.12849999999999998</v>
      </c>
      <c r="L80" s="32">
        <f t="shared" si="53"/>
        <v>0.11749999999999998</v>
      </c>
    </row>
    <row r="81" spans="1:12" ht="15.75" customHeight="1">
      <c r="A81" s="85">
        <v>76</v>
      </c>
      <c r="B81" s="32">
        <f t="shared" ref="B81:L81" si="54">(B85-B75)/10+B80</f>
        <v>0.28859999999999991</v>
      </c>
      <c r="C81" s="32">
        <f t="shared" si="54"/>
        <v>0.26400000000000001</v>
      </c>
      <c r="D81" s="32">
        <f t="shared" si="54"/>
        <v>0.24099999999999999</v>
      </c>
      <c r="E81" s="32">
        <f t="shared" si="54"/>
        <v>0.22040000000000007</v>
      </c>
      <c r="F81" s="88">
        <f t="shared" si="54"/>
        <v>0.20140000000000008</v>
      </c>
      <c r="G81" s="32">
        <f t="shared" si="54"/>
        <v>0.18440000000000006</v>
      </c>
      <c r="H81" s="32">
        <f t="shared" si="54"/>
        <v>0.16840000000000008</v>
      </c>
      <c r="I81" s="32">
        <f t="shared" si="54"/>
        <v>0.15379999999999996</v>
      </c>
      <c r="J81" s="32">
        <f t="shared" si="54"/>
        <v>0.14079999999999998</v>
      </c>
      <c r="K81" s="32">
        <f t="shared" si="54"/>
        <v>0.12879999999999997</v>
      </c>
      <c r="L81" s="32">
        <f t="shared" si="54"/>
        <v>0.11779999999999997</v>
      </c>
    </row>
    <row r="82" spans="1:12" ht="15.75" customHeight="1">
      <c r="A82" s="85">
        <v>77</v>
      </c>
      <c r="B82" s="32">
        <f t="shared" ref="B82:L82" si="55">(B85-B75)/10+B81</f>
        <v>0.2891999999999999</v>
      </c>
      <c r="C82" s="32">
        <f t="shared" si="55"/>
        <v>0.26450000000000001</v>
      </c>
      <c r="D82" s="32">
        <f t="shared" si="55"/>
        <v>0.24149999999999999</v>
      </c>
      <c r="E82" s="32">
        <f t="shared" si="55"/>
        <v>0.22080000000000008</v>
      </c>
      <c r="F82" s="88">
        <f t="shared" si="55"/>
        <v>0.20180000000000009</v>
      </c>
      <c r="G82" s="32">
        <f t="shared" si="55"/>
        <v>0.18480000000000008</v>
      </c>
      <c r="H82" s="32">
        <f t="shared" si="55"/>
        <v>0.16880000000000009</v>
      </c>
      <c r="I82" s="32">
        <f t="shared" si="55"/>
        <v>0.15409999999999996</v>
      </c>
      <c r="J82" s="32">
        <f t="shared" si="55"/>
        <v>0.14109999999999998</v>
      </c>
      <c r="K82" s="32">
        <f t="shared" si="55"/>
        <v>0.12909999999999996</v>
      </c>
      <c r="L82" s="32">
        <f t="shared" si="55"/>
        <v>0.11809999999999997</v>
      </c>
    </row>
    <row r="83" spans="1:12" ht="15.75" customHeight="1">
      <c r="A83" s="85">
        <v>78</v>
      </c>
      <c r="B83" s="32">
        <f t="shared" ref="B83:L83" si="56">(B85-B75)/10+B82</f>
        <v>0.28979999999999989</v>
      </c>
      <c r="C83" s="32">
        <f t="shared" si="56"/>
        <v>0.26500000000000001</v>
      </c>
      <c r="D83" s="32">
        <f t="shared" si="56"/>
        <v>0.24199999999999999</v>
      </c>
      <c r="E83" s="32">
        <f t="shared" si="56"/>
        <v>0.22120000000000009</v>
      </c>
      <c r="F83" s="88">
        <f t="shared" si="56"/>
        <v>0.2022000000000001</v>
      </c>
      <c r="G83" s="32">
        <f t="shared" si="56"/>
        <v>0.18520000000000009</v>
      </c>
      <c r="H83" s="32">
        <f t="shared" si="56"/>
        <v>0.1692000000000001</v>
      </c>
      <c r="I83" s="32">
        <f t="shared" si="56"/>
        <v>0.15439999999999995</v>
      </c>
      <c r="J83" s="32">
        <f t="shared" si="56"/>
        <v>0.14139999999999997</v>
      </c>
      <c r="K83" s="32">
        <f t="shared" si="56"/>
        <v>0.12939999999999996</v>
      </c>
      <c r="L83" s="32">
        <f t="shared" si="56"/>
        <v>0.11839999999999996</v>
      </c>
    </row>
    <row r="84" spans="1:12" ht="15.75" customHeight="1">
      <c r="A84" s="85">
        <v>79</v>
      </c>
      <c r="B84" s="32">
        <f t="shared" ref="B84:L84" si="57">(B85-B75)/10+B83</f>
        <v>0.29039999999999988</v>
      </c>
      <c r="C84" s="32">
        <f t="shared" si="57"/>
        <v>0.26550000000000001</v>
      </c>
      <c r="D84" s="32">
        <f t="shared" si="57"/>
        <v>0.24249999999999999</v>
      </c>
      <c r="E84" s="32">
        <f t="shared" si="57"/>
        <v>0.2216000000000001</v>
      </c>
      <c r="F84" s="88">
        <f t="shared" si="57"/>
        <v>0.20260000000000011</v>
      </c>
      <c r="G84" s="32">
        <f t="shared" si="57"/>
        <v>0.1856000000000001</v>
      </c>
      <c r="H84" s="32">
        <f t="shared" si="57"/>
        <v>0.16960000000000011</v>
      </c>
      <c r="I84" s="32">
        <f t="shared" si="57"/>
        <v>0.15469999999999995</v>
      </c>
      <c r="J84" s="32">
        <f t="shared" si="57"/>
        <v>0.14169999999999996</v>
      </c>
      <c r="K84" s="32">
        <f t="shared" si="57"/>
        <v>0.12969999999999995</v>
      </c>
      <c r="L84" s="32">
        <f t="shared" si="57"/>
        <v>0.11869999999999996</v>
      </c>
    </row>
    <row r="85" spans="1:12" ht="15.75" customHeight="1">
      <c r="A85" s="85">
        <v>80</v>
      </c>
      <c r="B85" s="32">
        <v>0.29099999999999998</v>
      </c>
      <c r="C85" s="32">
        <v>0.26600000000000001</v>
      </c>
      <c r="D85" s="32">
        <v>0.24299999999999999</v>
      </c>
      <c r="E85" s="32">
        <v>0.222</v>
      </c>
      <c r="F85" s="88">
        <v>0.20300000000000001</v>
      </c>
      <c r="G85" s="32">
        <v>0.186</v>
      </c>
      <c r="H85" s="32">
        <v>0.17</v>
      </c>
      <c r="I85" s="32">
        <v>0.155</v>
      </c>
      <c r="J85" s="32">
        <v>0.14199999999999999</v>
      </c>
      <c r="K85" s="32">
        <v>0.13</v>
      </c>
      <c r="L85" s="32">
        <v>0.11899999999999999</v>
      </c>
    </row>
    <row r="86" spans="1:12" ht="15.75" customHeight="1">
      <c r="A86" s="85">
        <v>81</v>
      </c>
      <c r="B86" s="32">
        <f t="shared" ref="B86:L86" si="58">(B95-B85)/10+B85</f>
        <v>0.29139999999999999</v>
      </c>
      <c r="C86" s="32">
        <f t="shared" si="58"/>
        <v>0.26640000000000003</v>
      </c>
      <c r="D86" s="32">
        <f t="shared" si="58"/>
        <v>0.24340000000000001</v>
      </c>
      <c r="E86" s="32">
        <f t="shared" si="58"/>
        <v>0.22240000000000001</v>
      </c>
      <c r="F86" s="88">
        <f t="shared" si="58"/>
        <v>0.20330000000000001</v>
      </c>
      <c r="G86" s="32">
        <f t="shared" si="58"/>
        <v>0.1862</v>
      </c>
      <c r="H86" s="32">
        <f t="shared" si="58"/>
        <v>0.17020000000000002</v>
      </c>
      <c r="I86" s="32">
        <f t="shared" si="58"/>
        <v>0.1552</v>
      </c>
      <c r="J86" s="32">
        <f t="shared" si="58"/>
        <v>0.14219999999999999</v>
      </c>
      <c r="K86" s="32">
        <f t="shared" si="58"/>
        <v>0.13020000000000001</v>
      </c>
      <c r="L86" s="32">
        <f t="shared" si="58"/>
        <v>0.1191</v>
      </c>
    </row>
    <row r="87" spans="1:12" ht="15.75" customHeight="1">
      <c r="A87" s="85">
        <v>82</v>
      </c>
      <c r="B87" s="32">
        <f t="shared" ref="B87:L87" si="59">(B95-B85)/10+B86</f>
        <v>0.2918</v>
      </c>
      <c r="C87" s="32">
        <f t="shared" si="59"/>
        <v>0.26680000000000004</v>
      </c>
      <c r="D87" s="32">
        <f t="shared" si="59"/>
        <v>0.24380000000000002</v>
      </c>
      <c r="E87" s="32">
        <f t="shared" si="59"/>
        <v>0.22280000000000003</v>
      </c>
      <c r="F87" s="88">
        <f t="shared" si="59"/>
        <v>0.2036</v>
      </c>
      <c r="G87" s="32">
        <f t="shared" si="59"/>
        <v>0.18640000000000001</v>
      </c>
      <c r="H87" s="32">
        <f t="shared" si="59"/>
        <v>0.17040000000000002</v>
      </c>
      <c r="I87" s="32">
        <f t="shared" si="59"/>
        <v>0.15540000000000001</v>
      </c>
      <c r="J87" s="32">
        <f t="shared" si="59"/>
        <v>0.1424</v>
      </c>
      <c r="K87" s="32">
        <f t="shared" si="59"/>
        <v>0.13040000000000002</v>
      </c>
      <c r="L87" s="32">
        <f t="shared" si="59"/>
        <v>0.1192</v>
      </c>
    </row>
    <row r="88" spans="1:12" ht="15.75" customHeight="1">
      <c r="A88" s="85">
        <v>83</v>
      </c>
      <c r="B88" s="32">
        <f t="shared" ref="B88:L88" si="60">(B95-B85)/10+B87</f>
        <v>0.29220000000000002</v>
      </c>
      <c r="C88" s="32">
        <f t="shared" si="60"/>
        <v>0.26720000000000005</v>
      </c>
      <c r="D88" s="32">
        <f t="shared" si="60"/>
        <v>0.24420000000000003</v>
      </c>
      <c r="E88" s="32">
        <f t="shared" si="60"/>
        <v>0.22320000000000004</v>
      </c>
      <c r="F88" s="88">
        <f t="shared" si="60"/>
        <v>0.2039</v>
      </c>
      <c r="G88" s="32">
        <f t="shared" si="60"/>
        <v>0.18660000000000002</v>
      </c>
      <c r="H88" s="32">
        <f t="shared" si="60"/>
        <v>0.17060000000000003</v>
      </c>
      <c r="I88" s="32">
        <f t="shared" si="60"/>
        <v>0.15560000000000002</v>
      </c>
      <c r="J88" s="32">
        <f t="shared" si="60"/>
        <v>0.1426</v>
      </c>
      <c r="K88" s="32">
        <f t="shared" si="60"/>
        <v>0.13060000000000002</v>
      </c>
      <c r="L88" s="32">
        <f t="shared" si="60"/>
        <v>0.1193</v>
      </c>
    </row>
    <row r="89" spans="1:12" ht="15.75" customHeight="1">
      <c r="A89" s="85">
        <v>84</v>
      </c>
      <c r="B89" s="32">
        <f t="shared" ref="B89:L89" si="61">(B95-B85)/10+B88</f>
        <v>0.29260000000000003</v>
      </c>
      <c r="C89" s="32">
        <f t="shared" si="61"/>
        <v>0.26760000000000006</v>
      </c>
      <c r="D89" s="32">
        <f t="shared" si="61"/>
        <v>0.24460000000000004</v>
      </c>
      <c r="E89" s="32">
        <f t="shared" si="61"/>
        <v>0.22360000000000005</v>
      </c>
      <c r="F89" s="88">
        <f t="shared" si="61"/>
        <v>0.20419999999999999</v>
      </c>
      <c r="G89" s="32">
        <f t="shared" si="61"/>
        <v>0.18680000000000002</v>
      </c>
      <c r="H89" s="32">
        <f t="shared" si="61"/>
        <v>0.17080000000000004</v>
      </c>
      <c r="I89" s="32">
        <f t="shared" si="61"/>
        <v>0.15580000000000002</v>
      </c>
      <c r="J89" s="32">
        <f t="shared" si="61"/>
        <v>0.14280000000000001</v>
      </c>
      <c r="K89" s="32">
        <f t="shared" si="61"/>
        <v>0.13080000000000003</v>
      </c>
      <c r="L89" s="32">
        <f t="shared" si="61"/>
        <v>0.11940000000000001</v>
      </c>
    </row>
    <row r="90" spans="1:12" ht="15.75" customHeight="1">
      <c r="A90" s="85">
        <v>85</v>
      </c>
      <c r="B90" s="32">
        <f t="shared" ref="B90:L90" si="62">(B95-B85)/10+B89</f>
        <v>0.29300000000000004</v>
      </c>
      <c r="C90" s="32">
        <f t="shared" si="62"/>
        <v>0.26800000000000007</v>
      </c>
      <c r="D90" s="32">
        <f t="shared" si="62"/>
        <v>0.24500000000000005</v>
      </c>
      <c r="E90" s="32">
        <f t="shared" si="62"/>
        <v>0.22400000000000006</v>
      </c>
      <c r="F90" s="88">
        <f t="shared" si="62"/>
        <v>0.20449999999999999</v>
      </c>
      <c r="G90" s="32">
        <f t="shared" si="62"/>
        <v>0.18700000000000003</v>
      </c>
      <c r="H90" s="32">
        <f t="shared" si="62"/>
        <v>0.17100000000000004</v>
      </c>
      <c r="I90" s="32">
        <f t="shared" si="62"/>
        <v>0.15600000000000003</v>
      </c>
      <c r="J90" s="32">
        <f t="shared" si="62"/>
        <v>0.14300000000000002</v>
      </c>
      <c r="K90" s="32">
        <f t="shared" si="62"/>
        <v>0.13100000000000003</v>
      </c>
      <c r="L90" s="32">
        <f t="shared" si="62"/>
        <v>0.11950000000000001</v>
      </c>
    </row>
    <row r="91" spans="1:12" ht="15.75" customHeight="1">
      <c r="A91" s="85">
        <v>86</v>
      </c>
      <c r="B91" s="32">
        <f t="shared" ref="B91:L91" si="63">(B95-B85)/10+B90</f>
        <v>0.29340000000000005</v>
      </c>
      <c r="C91" s="32">
        <f t="shared" si="63"/>
        <v>0.26840000000000008</v>
      </c>
      <c r="D91" s="32">
        <f t="shared" si="63"/>
        <v>0.24540000000000006</v>
      </c>
      <c r="E91" s="32">
        <f t="shared" si="63"/>
        <v>0.22440000000000007</v>
      </c>
      <c r="F91" s="88">
        <f t="shared" si="63"/>
        <v>0.20479999999999998</v>
      </c>
      <c r="G91" s="32">
        <f t="shared" si="63"/>
        <v>0.18720000000000003</v>
      </c>
      <c r="H91" s="32">
        <f t="shared" si="63"/>
        <v>0.17120000000000005</v>
      </c>
      <c r="I91" s="32">
        <f t="shared" si="63"/>
        <v>0.15620000000000003</v>
      </c>
      <c r="J91" s="32">
        <f t="shared" si="63"/>
        <v>0.14320000000000002</v>
      </c>
      <c r="K91" s="32">
        <f t="shared" si="63"/>
        <v>0.13120000000000004</v>
      </c>
      <c r="L91" s="32">
        <f t="shared" si="63"/>
        <v>0.11960000000000001</v>
      </c>
    </row>
    <row r="92" spans="1:12" ht="15.75" customHeight="1">
      <c r="A92" s="85">
        <v>87</v>
      </c>
      <c r="B92" s="32">
        <f t="shared" ref="B92:L92" si="64">(B95-B85)/10+B91</f>
        <v>0.29380000000000006</v>
      </c>
      <c r="C92" s="32">
        <f t="shared" si="64"/>
        <v>0.26880000000000009</v>
      </c>
      <c r="D92" s="32">
        <f t="shared" si="64"/>
        <v>0.24580000000000007</v>
      </c>
      <c r="E92" s="32">
        <f t="shared" si="64"/>
        <v>0.22480000000000008</v>
      </c>
      <c r="F92" s="88">
        <f t="shared" si="64"/>
        <v>0.20509999999999998</v>
      </c>
      <c r="G92" s="32">
        <f t="shared" si="64"/>
        <v>0.18740000000000004</v>
      </c>
      <c r="H92" s="32">
        <f t="shared" si="64"/>
        <v>0.17140000000000005</v>
      </c>
      <c r="I92" s="32">
        <f t="shared" si="64"/>
        <v>0.15640000000000004</v>
      </c>
      <c r="J92" s="32">
        <f t="shared" si="64"/>
        <v>0.14340000000000003</v>
      </c>
      <c r="K92" s="32">
        <f t="shared" si="64"/>
        <v>0.13140000000000004</v>
      </c>
      <c r="L92" s="32">
        <f t="shared" si="64"/>
        <v>0.11970000000000001</v>
      </c>
    </row>
    <row r="93" spans="1:12" ht="15.75" customHeight="1">
      <c r="A93" s="85">
        <v>88</v>
      </c>
      <c r="B93" s="32">
        <f t="shared" ref="B93:L93" si="65">(B95-B85)/10+B92</f>
        <v>0.29420000000000007</v>
      </c>
      <c r="C93" s="32">
        <f t="shared" si="65"/>
        <v>0.26920000000000011</v>
      </c>
      <c r="D93" s="32">
        <f t="shared" si="65"/>
        <v>0.24620000000000009</v>
      </c>
      <c r="E93" s="32">
        <f t="shared" si="65"/>
        <v>0.22520000000000009</v>
      </c>
      <c r="F93" s="88">
        <f t="shared" si="65"/>
        <v>0.20539999999999997</v>
      </c>
      <c r="G93" s="32">
        <f t="shared" si="65"/>
        <v>0.18760000000000004</v>
      </c>
      <c r="H93" s="32">
        <f t="shared" si="65"/>
        <v>0.17160000000000006</v>
      </c>
      <c r="I93" s="32">
        <f t="shared" si="65"/>
        <v>0.15660000000000004</v>
      </c>
      <c r="J93" s="32">
        <f t="shared" si="65"/>
        <v>0.14360000000000003</v>
      </c>
      <c r="K93" s="32">
        <f t="shared" si="65"/>
        <v>0.13160000000000005</v>
      </c>
      <c r="L93" s="32">
        <f t="shared" si="65"/>
        <v>0.11980000000000002</v>
      </c>
    </row>
    <row r="94" spans="1:12" ht="15.75" customHeight="1">
      <c r="A94" s="85">
        <v>89</v>
      </c>
      <c r="B94" s="32">
        <f t="shared" ref="B94:L94" si="66">(B95-B85)/10+B93</f>
        <v>0.29460000000000008</v>
      </c>
      <c r="C94" s="32">
        <f t="shared" si="66"/>
        <v>0.26960000000000012</v>
      </c>
      <c r="D94" s="32">
        <f t="shared" si="66"/>
        <v>0.2466000000000001</v>
      </c>
      <c r="E94" s="32">
        <f t="shared" si="66"/>
        <v>0.22560000000000011</v>
      </c>
      <c r="F94" s="88">
        <f t="shared" si="66"/>
        <v>0.20569999999999997</v>
      </c>
      <c r="G94" s="32">
        <f t="shared" si="66"/>
        <v>0.18780000000000005</v>
      </c>
      <c r="H94" s="32">
        <f t="shared" si="66"/>
        <v>0.17180000000000006</v>
      </c>
      <c r="I94" s="32">
        <f t="shared" si="66"/>
        <v>0.15680000000000005</v>
      </c>
      <c r="J94" s="32">
        <f t="shared" si="66"/>
        <v>0.14380000000000004</v>
      </c>
      <c r="K94" s="32">
        <f t="shared" si="66"/>
        <v>0.13180000000000006</v>
      </c>
      <c r="L94" s="32">
        <f t="shared" si="66"/>
        <v>0.11990000000000002</v>
      </c>
    </row>
    <row r="95" spans="1:12" ht="15.75" customHeight="1">
      <c r="A95" s="85">
        <v>90</v>
      </c>
      <c r="B95" s="32">
        <v>0.29499999999999998</v>
      </c>
      <c r="C95" s="32">
        <v>0.27</v>
      </c>
      <c r="D95" s="32">
        <v>0.247</v>
      </c>
      <c r="E95" s="32">
        <v>0.22600000000000001</v>
      </c>
      <c r="F95" s="88">
        <v>0.20599999999999999</v>
      </c>
      <c r="G95" s="32">
        <v>0.188</v>
      </c>
      <c r="H95" s="32">
        <v>0.17199999999999999</v>
      </c>
      <c r="I95" s="32">
        <v>0.157</v>
      </c>
      <c r="J95" s="32">
        <v>0.14399999999999999</v>
      </c>
      <c r="K95" s="32">
        <v>0.13200000000000001</v>
      </c>
      <c r="L95" s="32">
        <v>0.12</v>
      </c>
    </row>
    <row r="96" spans="1:12" ht="15.75" customHeight="1">
      <c r="A96" s="85">
        <v>91</v>
      </c>
      <c r="B96" s="32">
        <f t="shared" ref="B96:L96" si="67">(B105-B95)/10+B95</f>
        <v>0.29559999999999997</v>
      </c>
      <c r="C96" s="32">
        <f t="shared" si="67"/>
        <v>0.27050000000000002</v>
      </c>
      <c r="D96" s="32">
        <f t="shared" si="67"/>
        <v>0.2475</v>
      </c>
      <c r="E96" s="32">
        <f t="shared" si="67"/>
        <v>0.22640000000000002</v>
      </c>
      <c r="F96" s="88">
        <f t="shared" si="67"/>
        <v>0.2064</v>
      </c>
      <c r="G96" s="32">
        <f t="shared" si="67"/>
        <v>0.18840000000000001</v>
      </c>
      <c r="H96" s="32">
        <f t="shared" si="67"/>
        <v>0.1724</v>
      </c>
      <c r="I96" s="32">
        <f t="shared" si="67"/>
        <v>0.15740000000000001</v>
      </c>
      <c r="J96" s="32">
        <f t="shared" si="67"/>
        <v>0.14429999999999998</v>
      </c>
      <c r="K96" s="32">
        <f t="shared" si="67"/>
        <v>0.13220000000000001</v>
      </c>
      <c r="L96" s="32">
        <f t="shared" si="67"/>
        <v>0.12029999999999999</v>
      </c>
    </row>
    <row r="97" spans="1:12" ht="15.75" customHeight="1">
      <c r="A97" s="85">
        <v>92</v>
      </c>
      <c r="B97" s="32">
        <f t="shared" ref="B97:L97" si="68">(B105-B95)/10+B96</f>
        <v>0.29619999999999996</v>
      </c>
      <c r="C97" s="32">
        <f t="shared" si="68"/>
        <v>0.27100000000000002</v>
      </c>
      <c r="D97" s="32">
        <f t="shared" si="68"/>
        <v>0.248</v>
      </c>
      <c r="E97" s="32">
        <f t="shared" si="68"/>
        <v>0.22680000000000003</v>
      </c>
      <c r="F97" s="88">
        <f t="shared" si="68"/>
        <v>0.20680000000000001</v>
      </c>
      <c r="G97" s="32">
        <f t="shared" si="68"/>
        <v>0.18880000000000002</v>
      </c>
      <c r="H97" s="32">
        <f t="shared" si="68"/>
        <v>0.17280000000000001</v>
      </c>
      <c r="I97" s="32">
        <f t="shared" si="68"/>
        <v>0.15780000000000002</v>
      </c>
      <c r="J97" s="32">
        <f t="shared" si="68"/>
        <v>0.14459999999999998</v>
      </c>
      <c r="K97" s="32">
        <f t="shared" si="68"/>
        <v>0.13240000000000002</v>
      </c>
      <c r="L97" s="32">
        <f t="shared" si="68"/>
        <v>0.12059999999999998</v>
      </c>
    </row>
    <row r="98" spans="1:12" ht="15.75" customHeight="1">
      <c r="A98" s="85">
        <v>93</v>
      </c>
      <c r="B98" s="32">
        <f t="shared" ref="B98:L98" si="69">(B105-B95)/10+B97</f>
        <v>0.29679999999999995</v>
      </c>
      <c r="C98" s="32">
        <f t="shared" si="69"/>
        <v>0.27150000000000002</v>
      </c>
      <c r="D98" s="32">
        <f t="shared" si="69"/>
        <v>0.2485</v>
      </c>
      <c r="E98" s="32">
        <f t="shared" si="69"/>
        <v>0.22720000000000004</v>
      </c>
      <c r="F98" s="88">
        <f t="shared" si="69"/>
        <v>0.20720000000000002</v>
      </c>
      <c r="G98" s="32">
        <f t="shared" si="69"/>
        <v>0.18920000000000003</v>
      </c>
      <c r="H98" s="32">
        <f t="shared" si="69"/>
        <v>0.17320000000000002</v>
      </c>
      <c r="I98" s="32">
        <f t="shared" si="69"/>
        <v>0.15820000000000004</v>
      </c>
      <c r="J98" s="32">
        <f t="shared" si="69"/>
        <v>0.14489999999999997</v>
      </c>
      <c r="K98" s="32">
        <f t="shared" si="69"/>
        <v>0.13260000000000002</v>
      </c>
      <c r="L98" s="32">
        <f t="shared" si="69"/>
        <v>0.12089999999999998</v>
      </c>
    </row>
    <row r="99" spans="1:12" ht="15.75" customHeight="1">
      <c r="A99" s="85">
        <v>94</v>
      </c>
      <c r="B99" s="32">
        <f t="shared" ref="B99:L99" si="70">(B105-B95)/10+B98</f>
        <v>0.29739999999999994</v>
      </c>
      <c r="C99" s="32">
        <f t="shared" si="70"/>
        <v>0.27200000000000002</v>
      </c>
      <c r="D99" s="32">
        <f t="shared" si="70"/>
        <v>0.249</v>
      </c>
      <c r="E99" s="32">
        <f t="shared" si="70"/>
        <v>0.22760000000000005</v>
      </c>
      <c r="F99" s="88">
        <f t="shared" si="70"/>
        <v>0.20760000000000003</v>
      </c>
      <c r="G99" s="32">
        <f t="shared" si="70"/>
        <v>0.18960000000000005</v>
      </c>
      <c r="H99" s="32">
        <f t="shared" si="70"/>
        <v>0.17360000000000003</v>
      </c>
      <c r="I99" s="32">
        <f t="shared" si="70"/>
        <v>0.15860000000000005</v>
      </c>
      <c r="J99" s="32">
        <f t="shared" si="70"/>
        <v>0.14519999999999997</v>
      </c>
      <c r="K99" s="32">
        <f t="shared" si="70"/>
        <v>0.13280000000000003</v>
      </c>
      <c r="L99" s="32">
        <f t="shared" si="70"/>
        <v>0.12119999999999997</v>
      </c>
    </row>
    <row r="100" spans="1:12" ht="15.75" customHeight="1">
      <c r="A100" s="85">
        <v>95</v>
      </c>
      <c r="B100" s="32">
        <f t="shared" ref="B100:L100" si="71">(B105-B95)/10+B99</f>
        <v>0.29799999999999993</v>
      </c>
      <c r="C100" s="32">
        <f t="shared" si="71"/>
        <v>0.27250000000000002</v>
      </c>
      <c r="D100" s="32">
        <f t="shared" si="71"/>
        <v>0.2495</v>
      </c>
      <c r="E100" s="32">
        <f t="shared" si="71"/>
        <v>0.22800000000000006</v>
      </c>
      <c r="F100" s="88">
        <f t="shared" si="71"/>
        <v>0.20800000000000005</v>
      </c>
      <c r="G100" s="32">
        <f t="shared" si="71"/>
        <v>0.19000000000000006</v>
      </c>
      <c r="H100" s="32">
        <f t="shared" si="71"/>
        <v>0.17400000000000004</v>
      </c>
      <c r="I100" s="32">
        <f t="shared" si="71"/>
        <v>0.15900000000000006</v>
      </c>
      <c r="J100" s="32">
        <f t="shared" si="71"/>
        <v>0.14549999999999996</v>
      </c>
      <c r="K100" s="32">
        <f t="shared" si="71"/>
        <v>0.13300000000000003</v>
      </c>
      <c r="L100" s="32">
        <f t="shared" si="71"/>
        <v>0.12149999999999997</v>
      </c>
    </row>
    <row r="101" spans="1:12" ht="15.75" customHeight="1">
      <c r="A101" s="85">
        <v>96</v>
      </c>
      <c r="B101" s="32">
        <f t="shared" ref="B101:L101" si="72">(B105-B95)/10+B100</f>
        <v>0.29859999999999992</v>
      </c>
      <c r="C101" s="32">
        <f t="shared" si="72"/>
        <v>0.27300000000000002</v>
      </c>
      <c r="D101" s="32">
        <f t="shared" si="72"/>
        <v>0.25</v>
      </c>
      <c r="E101" s="32">
        <f t="shared" si="72"/>
        <v>0.22840000000000008</v>
      </c>
      <c r="F101" s="88">
        <f t="shared" si="72"/>
        <v>0.20840000000000006</v>
      </c>
      <c r="G101" s="32">
        <f t="shared" si="72"/>
        <v>0.19040000000000007</v>
      </c>
      <c r="H101" s="32">
        <f t="shared" si="72"/>
        <v>0.17440000000000005</v>
      </c>
      <c r="I101" s="32">
        <f t="shared" si="72"/>
        <v>0.15940000000000007</v>
      </c>
      <c r="J101" s="32">
        <f t="shared" si="72"/>
        <v>0.14579999999999996</v>
      </c>
      <c r="K101" s="32">
        <f t="shared" si="72"/>
        <v>0.13320000000000004</v>
      </c>
      <c r="L101" s="32">
        <f t="shared" si="72"/>
        <v>0.12179999999999996</v>
      </c>
    </row>
    <row r="102" spans="1:12" ht="15.75" customHeight="1">
      <c r="A102" s="85">
        <v>97</v>
      </c>
      <c r="B102" s="32">
        <f t="shared" ref="B102:L102" si="73">(B105-B95)/10+B101</f>
        <v>0.29919999999999991</v>
      </c>
      <c r="C102" s="32">
        <f t="shared" si="73"/>
        <v>0.27350000000000002</v>
      </c>
      <c r="D102" s="32">
        <f t="shared" si="73"/>
        <v>0.2505</v>
      </c>
      <c r="E102" s="32">
        <f t="shared" si="73"/>
        <v>0.22880000000000009</v>
      </c>
      <c r="F102" s="88">
        <f t="shared" si="73"/>
        <v>0.20880000000000007</v>
      </c>
      <c r="G102" s="32">
        <f t="shared" si="73"/>
        <v>0.19080000000000008</v>
      </c>
      <c r="H102" s="32">
        <f t="shared" si="73"/>
        <v>0.17480000000000007</v>
      </c>
      <c r="I102" s="32">
        <f t="shared" si="73"/>
        <v>0.15980000000000008</v>
      </c>
      <c r="J102" s="32">
        <f t="shared" si="73"/>
        <v>0.14609999999999995</v>
      </c>
      <c r="K102" s="32">
        <f t="shared" si="73"/>
        <v>0.13340000000000005</v>
      </c>
      <c r="L102" s="32">
        <f t="shared" si="73"/>
        <v>0.12209999999999996</v>
      </c>
    </row>
    <row r="103" spans="1:12" ht="15.75" customHeight="1">
      <c r="A103" s="85">
        <v>98</v>
      </c>
      <c r="B103" s="32">
        <f t="shared" ref="B103:L103" si="74">(B105-B95)/10+B102</f>
        <v>0.2997999999999999</v>
      </c>
      <c r="C103" s="32">
        <f t="shared" si="74"/>
        <v>0.27400000000000002</v>
      </c>
      <c r="D103" s="32">
        <f t="shared" si="74"/>
        <v>0.251</v>
      </c>
      <c r="E103" s="32">
        <f t="shared" si="74"/>
        <v>0.2292000000000001</v>
      </c>
      <c r="F103" s="88">
        <f t="shared" si="74"/>
        <v>0.20920000000000008</v>
      </c>
      <c r="G103" s="32">
        <f t="shared" si="74"/>
        <v>0.19120000000000009</v>
      </c>
      <c r="H103" s="32">
        <f t="shared" si="74"/>
        <v>0.17520000000000008</v>
      </c>
      <c r="I103" s="32">
        <f t="shared" si="74"/>
        <v>0.16020000000000009</v>
      </c>
      <c r="J103" s="32">
        <f t="shared" si="74"/>
        <v>0.14639999999999995</v>
      </c>
      <c r="K103" s="32">
        <f t="shared" si="74"/>
        <v>0.13360000000000005</v>
      </c>
      <c r="L103" s="32">
        <f t="shared" si="74"/>
        <v>0.12239999999999995</v>
      </c>
    </row>
    <row r="104" spans="1:12" ht="15.75" customHeight="1">
      <c r="A104" s="85">
        <v>99</v>
      </c>
      <c r="B104" s="32">
        <f t="shared" ref="B104:L104" si="75">(B105-B95)/10+B103</f>
        <v>0.30039999999999989</v>
      </c>
      <c r="C104" s="32">
        <f t="shared" si="75"/>
        <v>0.27450000000000002</v>
      </c>
      <c r="D104" s="32">
        <f t="shared" si="75"/>
        <v>0.2515</v>
      </c>
      <c r="E104" s="32">
        <f t="shared" si="75"/>
        <v>0.22960000000000011</v>
      </c>
      <c r="F104" s="88">
        <f t="shared" si="75"/>
        <v>0.20960000000000009</v>
      </c>
      <c r="G104" s="32">
        <f t="shared" si="75"/>
        <v>0.1916000000000001</v>
      </c>
      <c r="H104" s="32">
        <f t="shared" si="75"/>
        <v>0.17560000000000009</v>
      </c>
      <c r="I104" s="32">
        <f t="shared" si="75"/>
        <v>0.1606000000000001</v>
      </c>
      <c r="J104" s="32">
        <f t="shared" si="75"/>
        <v>0.14669999999999994</v>
      </c>
      <c r="K104" s="32">
        <f t="shared" si="75"/>
        <v>0.13380000000000006</v>
      </c>
      <c r="L104" s="32">
        <f t="shared" si="75"/>
        <v>0.12269999999999995</v>
      </c>
    </row>
    <row r="105" spans="1:12" ht="15.75" customHeight="1">
      <c r="A105" s="85">
        <v>100</v>
      </c>
      <c r="B105" s="32">
        <v>0.30099999999999999</v>
      </c>
      <c r="C105" s="32">
        <v>0.27500000000000002</v>
      </c>
      <c r="D105" s="32">
        <v>0.252</v>
      </c>
      <c r="E105" s="32">
        <v>0.23</v>
      </c>
      <c r="F105" s="88">
        <v>0.21</v>
      </c>
      <c r="G105" s="32">
        <v>0.192</v>
      </c>
      <c r="H105" s="32">
        <v>0.17599999999999999</v>
      </c>
      <c r="I105" s="32">
        <v>0.161</v>
      </c>
      <c r="J105" s="32">
        <v>0.14699999999999999</v>
      </c>
      <c r="K105" s="32">
        <v>0.13400000000000001</v>
      </c>
      <c r="L105" s="32">
        <v>0.123</v>
      </c>
    </row>
    <row r="106" spans="1:12" ht="15.75" customHeight="1">
      <c r="F106" s="86"/>
    </row>
    <row r="107" spans="1:12" ht="15.75" customHeight="1">
      <c r="F107" s="86"/>
    </row>
    <row r="108" spans="1:12" ht="15.75" customHeight="1">
      <c r="F108" s="86"/>
    </row>
    <row r="109" spans="1:12" ht="15.75" customHeight="1">
      <c r="F109" s="86"/>
    </row>
    <row r="110" spans="1:12" ht="15.75" customHeight="1">
      <c r="C110" s="6" t="s">
        <v>332</v>
      </c>
      <c r="F110" s="86"/>
    </row>
    <row r="111" spans="1:12" ht="15.75" customHeight="1">
      <c r="F111" s="86"/>
    </row>
    <row r="112" spans="1:12" ht="15.75" customHeight="1">
      <c r="F112" s="86"/>
    </row>
    <row r="113" spans="6:6" ht="15.75" customHeight="1">
      <c r="F113" s="86"/>
    </row>
    <row r="114" spans="6:6" ht="15.75" customHeight="1">
      <c r="F114" s="86"/>
    </row>
    <row r="115" spans="6:6" ht="15.75" customHeight="1">
      <c r="F115" s="86"/>
    </row>
    <row r="116" spans="6:6" ht="15.75" customHeight="1">
      <c r="F116" s="86"/>
    </row>
    <row r="117" spans="6:6" ht="15.75" customHeight="1">
      <c r="F117" s="86"/>
    </row>
    <row r="118" spans="6:6" ht="15.75" customHeight="1">
      <c r="F118" s="86"/>
    </row>
    <row r="119" spans="6:6" ht="15.75" customHeight="1">
      <c r="F119" s="86"/>
    </row>
    <row r="120" spans="6:6" ht="15.75" customHeight="1">
      <c r="F120" s="86"/>
    </row>
    <row r="121" spans="6:6" ht="15.75" customHeight="1">
      <c r="F121" s="86"/>
    </row>
    <row r="122" spans="6:6" ht="15.75" customHeight="1">
      <c r="F122" s="86"/>
    </row>
    <row r="123" spans="6:6" ht="15.75" customHeight="1">
      <c r="F123" s="86"/>
    </row>
    <row r="124" spans="6:6" ht="15.75" customHeight="1">
      <c r="F124" s="86"/>
    </row>
    <row r="125" spans="6:6" ht="15.75" customHeight="1">
      <c r="F125" s="86"/>
    </row>
    <row r="126" spans="6:6" ht="15.75" customHeight="1">
      <c r="F126" s="86"/>
    </row>
    <row r="127" spans="6:6" ht="15.75" customHeight="1">
      <c r="F127" s="86"/>
    </row>
    <row r="128" spans="6:6" ht="15.75" customHeight="1">
      <c r="F128" s="86"/>
    </row>
    <row r="129" spans="6:6" ht="15.75" customHeight="1">
      <c r="F129" s="86"/>
    </row>
    <row r="130" spans="6:6" ht="15.75" customHeight="1">
      <c r="F130" s="86"/>
    </row>
    <row r="131" spans="6:6" ht="15.75" customHeight="1">
      <c r="F131" s="86"/>
    </row>
    <row r="132" spans="6:6" ht="15.75" customHeight="1">
      <c r="F132" s="86"/>
    </row>
    <row r="133" spans="6:6" ht="15.75" customHeight="1">
      <c r="F133" s="86"/>
    </row>
    <row r="134" spans="6:6" ht="15.75" customHeight="1">
      <c r="F134" s="86"/>
    </row>
    <row r="135" spans="6:6" ht="15.75" customHeight="1">
      <c r="F135" s="86"/>
    </row>
    <row r="136" spans="6:6" ht="15.75" customHeight="1">
      <c r="F136" s="86"/>
    </row>
    <row r="137" spans="6:6" ht="15.75" customHeight="1">
      <c r="F137" s="86"/>
    </row>
    <row r="138" spans="6:6" ht="15.75" customHeight="1">
      <c r="F138" s="86"/>
    </row>
    <row r="139" spans="6:6" ht="15.75" customHeight="1">
      <c r="F139" s="86"/>
    </row>
    <row r="140" spans="6:6" ht="15.75" customHeight="1">
      <c r="F140" s="86"/>
    </row>
    <row r="141" spans="6:6" ht="15.75" customHeight="1">
      <c r="F141" s="86"/>
    </row>
    <row r="142" spans="6:6" ht="15.75" customHeight="1">
      <c r="F142" s="86"/>
    </row>
    <row r="143" spans="6:6" ht="15.75" customHeight="1">
      <c r="F143" s="86"/>
    </row>
    <row r="144" spans="6:6" ht="15.75" customHeight="1">
      <c r="F144" s="86"/>
    </row>
    <row r="145" spans="6:6" ht="15.75" customHeight="1">
      <c r="F145" s="86"/>
    </row>
    <row r="146" spans="6:6" ht="15.75" customHeight="1">
      <c r="F146" s="86"/>
    </row>
    <row r="147" spans="6:6" ht="15.75" customHeight="1">
      <c r="F147" s="86"/>
    </row>
    <row r="148" spans="6:6" ht="15.75" customHeight="1">
      <c r="F148" s="86"/>
    </row>
    <row r="149" spans="6:6" ht="15.75" customHeight="1">
      <c r="F149" s="86"/>
    </row>
    <row r="150" spans="6:6" ht="15.75" customHeight="1">
      <c r="F150" s="86"/>
    </row>
    <row r="151" spans="6:6" ht="15.75" customHeight="1">
      <c r="F151" s="86"/>
    </row>
    <row r="152" spans="6:6" ht="15.75" customHeight="1">
      <c r="F152" s="86"/>
    </row>
    <row r="153" spans="6:6" ht="15.75" customHeight="1">
      <c r="F153" s="86"/>
    </row>
    <row r="154" spans="6:6" ht="15.75" customHeight="1">
      <c r="F154" s="86"/>
    </row>
    <row r="155" spans="6:6" ht="15.75" customHeight="1">
      <c r="F155" s="86"/>
    </row>
    <row r="156" spans="6:6" ht="15.75" customHeight="1">
      <c r="F156" s="86"/>
    </row>
    <row r="157" spans="6:6" ht="15.75" customHeight="1">
      <c r="F157" s="86"/>
    </row>
    <row r="158" spans="6:6" ht="15.75" customHeight="1">
      <c r="F158" s="86"/>
    </row>
    <row r="159" spans="6:6" ht="15.75" customHeight="1">
      <c r="F159" s="86"/>
    </row>
    <row r="160" spans="6:6" ht="15.75" customHeight="1">
      <c r="F160" s="86"/>
    </row>
    <row r="161" spans="6:6" ht="15.75" customHeight="1">
      <c r="F161" s="86"/>
    </row>
    <row r="162" spans="6:6" ht="15.75" customHeight="1">
      <c r="F162" s="86"/>
    </row>
    <row r="163" spans="6:6" ht="15.75" customHeight="1">
      <c r="F163" s="86"/>
    </row>
    <row r="164" spans="6:6" ht="15.75" customHeight="1">
      <c r="F164" s="86"/>
    </row>
    <row r="165" spans="6:6" ht="15.75" customHeight="1">
      <c r="F165" s="86"/>
    </row>
    <row r="166" spans="6:6" ht="15.75" customHeight="1">
      <c r="F166" s="86"/>
    </row>
    <row r="167" spans="6:6" ht="15.75" customHeight="1">
      <c r="F167" s="86"/>
    </row>
    <row r="168" spans="6:6" ht="15.75" customHeight="1">
      <c r="F168" s="86"/>
    </row>
    <row r="169" spans="6:6" ht="15.75" customHeight="1">
      <c r="F169" s="86"/>
    </row>
    <row r="170" spans="6:6" ht="15.75" customHeight="1">
      <c r="F170" s="86"/>
    </row>
    <row r="171" spans="6:6" ht="15.75" customHeight="1">
      <c r="F171" s="86"/>
    </row>
    <row r="172" spans="6:6" ht="15.75" customHeight="1">
      <c r="F172" s="86"/>
    </row>
    <row r="173" spans="6:6" ht="15.75" customHeight="1">
      <c r="F173" s="86"/>
    </row>
    <row r="174" spans="6:6" ht="15.75" customHeight="1">
      <c r="F174" s="86"/>
    </row>
    <row r="175" spans="6:6" ht="15.75" customHeight="1">
      <c r="F175" s="86"/>
    </row>
    <row r="176" spans="6:6" ht="15.75" customHeight="1">
      <c r="F176" s="86"/>
    </row>
    <row r="177" spans="6:6" ht="15.75" customHeight="1">
      <c r="F177" s="86"/>
    </row>
    <row r="178" spans="6:6" ht="15.75" customHeight="1">
      <c r="F178" s="86"/>
    </row>
    <row r="179" spans="6:6" ht="15.75" customHeight="1">
      <c r="F179" s="86"/>
    </row>
    <row r="180" spans="6:6" ht="15.75" customHeight="1">
      <c r="F180" s="86"/>
    </row>
    <row r="181" spans="6:6" ht="15.75" customHeight="1">
      <c r="F181" s="86"/>
    </row>
    <row r="182" spans="6:6" ht="15.75" customHeight="1">
      <c r="F182" s="86"/>
    </row>
    <row r="183" spans="6:6" ht="15.75" customHeight="1">
      <c r="F183" s="86"/>
    </row>
    <row r="184" spans="6:6" ht="15.75" customHeight="1">
      <c r="F184" s="86"/>
    </row>
    <row r="185" spans="6:6" ht="15.75" customHeight="1">
      <c r="F185" s="86"/>
    </row>
    <row r="186" spans="6:6" ht="15.75" customHeight="1">
      <c r="F186" s="86"/>
    </row>
    <row r="187" spans="6:6" ht="15.75" customHeight="1">
      <c r="F187" s="86"/>
    </row>
    <row r="188" spans="6:6" ht="15.75" customHeight="1">
      <c r="F188" s="86"/>
    </row>
    <row r="189" spans="6:6" ht="15.75" customHeight="1">
      <c r="F189" s="86"/>
    </row>
    <row r="190" spans="6:6" ht="15.75" customHeight="1">
      <c r="F190" s="86"/>
    </row>
    <row r="191" spans="6:6" ht="15.75" customHeight="1">
      <c r="F191" s="86"/>
    </row>
    <row r="192" spans="6:6" ht="15.75" customHeight="1">
      <c r="F192" s="86"/>
    </row>
    <row r="193" spans="6:6" ht="15.75" customHeight="1">
      <c r="F193" s="86"/>
    </row>
    <row r="194" spans="6:6" ht="15.75" customHeight="1">
      <c r="F194" s="86"/>
    </row>
    <row r="195" spans="6:6" ht="15.75" customHeight="1">
      <c r="F195" s="86"/>
    </row>
    <row r="196" spans="6:6" ht="15.75" customHeight="1">
      <c r="F196" s="86"/>
    </row>
    <row r="197" spans="6:6" ht="15.75" customHeight="1">
      <c r="F197" s="86"/>
    </row>
    <row r="198" spans="6:6" ht="15.75" customHeight="1">
      <c r="F198" s="86"/>
    </row>
    <row r="199" spans="6:6" ht="15.75" customHeight="1">
      <c r="F199" s="86"/>
    </row>
    <row r="200" spans="6:6" ht="15.75" customHeight="1">
      <c r="F200" s="86"/>
    </row>
    <row r="201" spans="6:6" ht="15.75" customHeight="1">
      <c r="F201" s="86"/>
    </row>
    <row r="202" spans="6:6" ht="15.75" customHeight="1">
      <c r="F202" s="86"/>
    </row>
    <row r="203" spans="6:6" ht="15.75" customHeight="1">
      <c r="F203" s="86"/>
    </row>
    <row r="204" spans="6:6" ht="15.75" customHeight="1">
      <c r="F204" s="86"/>
    </row>
    <row r="205" spans="6:6" ht="15.75" customHeight="1">
      <c r="F205" s="86"/>
    </row>
    <row r="206" spans="6:6" ht="15.75" customHeight="1">
      <c r="F206" s="86"/>
    </row>
    <row r="207" spans="6:6" ht="15.75" customHeight="1">
      <c r="F207" s="86"/>
    </row>
    <row r="208" spans="6:6" ht="15.75" customHeight="1">
      <c r="F208" s="86"/>
    </row>
    <row r="209" spans="6:6" ht="15.75" customHeight="1">
      <c r="F209" s="86"/>
    </row>
    <row r="210" spans="6:6" ht="15.75" customHeight="1">
      <c r="F210" s="86"/>
    </row>
    <row r="211" spans="6:6" ht="15.75" customHeight="1">
      <c r="F211" s="86"/>
    </row>
    <row r="212" spans="6:6" ht="15.75" customHeight="1">
      <c r="F212" s="86"/>
    </row>
    <row r="213" spans="6:6" ht="15.75" customHeight="1">
      <c r="F213" s="86"/>
    </row>
    <row r="214" spans="6:6" ht="15.75" customHeight="1">
      <c r="F214" s="86"/>
    </row>
    <row r="215" spans="6:6" ht="15.75" customHeight="1">
      <c r="F215" s="86"/>
    </row>
    <row r="216" spans="6:6" ht="15.75" customHeight="1">
      <c r="F216" s="86"/>
    </row>
    <row r="217" spans="6:6" ht="15.75" customHeight="1">
      <c r="F217" s="86"/>
    </row>
    <row r="218" spans="6:6" ht="15.75" customHeight="1">
      <c r="F218" s="86"/>
    </row>
    <row r="219" spans="6:6" ht="15.75" customHeight="1">
      <c r="F219" s="86"/>
    </row>
    <row r="220" spans="6:6" ht="15.75" customHeight="1">
      <c r="F220" s="86"/>
    </row>
    <row r="221" spans="6:6" ht="15.75" customHeight="1">
      <c r="F221" s="86"/>
    </row>
    <row r="222" spans="6:6" ht="15.75" customHeight="1">
      <c r="F222" s="86"/>
    </row>
    <row r="223" spans="6:6" ht="15.75" customHeight="1">
      <c r="F223" s="86"/>
    </row>
    <row r="224" spans="6:6" ht="15.75" customHeight="1">
      <c r="F224" s="86"/>
    </row>
    <row r="225" spans="6:6" ht="15.75" customHeight="1">
      <c r="F225" s="86"/>
    </row>
    <row r="226" spans="6:6" ht="15.75" customHeight="1">
      <c r="F226" s="86"/>
    </row>
    <row r="227" spans="6:6" ht="15.75" customHeight="1">
      <c r="F227" s="86"/>
    </row>
    <row r="228" spans="6:6" ht="15.75" customHeight="1">
      <c r="F228" s="86"/>
    </row>
    <row r="229" spans="6:6" ht="15.75" customHeight="1">
      <c r="F229" s="86"/>
    </row>
    <row r="230" spans="6:6" ht="15.75" customHeight="1">
      <c r="F230" s="86"/>
    </row>
    <row r="231" spans="6:6" ht="15.75" customHeight="1">
      <c r="F231" s="86"/>
    </row>
    <row r="232" spans="6:6" ht="15.75" customHeight="1">
      <c r="F232" s="86"/>
    </row>
    <row r="233" spans="6:6" ht="15.75" customHeight="1">
      <c r="F233" s="86"/>
    </row>
    <row r="234" spans="6:6" ht="15.75" customHeight="1">
      <c r="F234" s="86"/>
    </row>
    <row r="235" spans="6:6" ht="15.75" customHeight="1">
      <c r="F235" s="86"/>
    </row>
    <row r="236" spans="6:6" ht="15.75" customHeight="1">
      <c r="F236" s="86"/>
    </row>
    <row r="237" spans="6:6" ht="15.75" customHeight="1">
      <c r="F237" s="86"/>
    </row>
    <row r="238" spans="6:6" ht="15.75" customHeight="1">
      <c r="F238" s="86"/>
    </row>
    <row r="239" spans="6:6" ht="15.75" customHeight="1">
      <c r="F239" s="86"/>
    </row>
    <row r="240" spans="6:6" ht="15.75" customHeight="1">
      <c r="F240" s="86"/>
    </row>
    <row r="241" spans="6:6" ht="15.75" customHeight="1">
      <c r="F241" s="86"/>
    </row>
    <row r="242" spans="6:6" ht="15.75" customHeight="1">
      <c r="F242" s="86"/>
    </row>
    <row r="243" spans="6:6" ht="15.75" customHeight="1">
      <c r="F243" s="86"/>
    </row>
    <row r="244" spans="6:6" ht="15.75" customHeight="1">
      <c r="F244" s="86"/>
    </row>
    <row r="245" spans="6:6" ht="15.75" customHeight="1">
      <c r="F245" s="86"/>
    </row>
    <row r="246" spans="6:6" ht="15.75" customHeight="1">
      <c r="F246" s="86"/>
    </row>
    <row r="247" spans="6:6" ht="15.75" customHeight="1">
      <c r="F247" s="86"/>
    </row>
    <row r="248" spans="6:6" ht="15.75" customHeight="1">
      <c r="F248" s="86"/>
    </row>
    <row r="249" spans="6:6" ht="15.75" customHeight="1">
      <c r="F249" s="86"/>
    </row>
    <row r="250" spans="6:6" ht="15.75" customHeight="1">
      <c r="F250" s="86"/>
    </row>
    <row r="251" spans="6:6" ht="15.75" customHeight="1">
      <c r="F251" s="86"/>
    </row>
    <row r="252" spans="6:6" ht="15.75" customHeight="1">
      <c r="F252" s="86"/>
    </row>
    <row r="253" spans="6:6" ht="15.75" customHeight="1">
      <c r="F253" s="86"/>
    </row>
    <row r="254" spans="6:6" ht="15.75" customHeight="1">
      <c r="F254" s="86"/>
    </row>
    <row r="255" spans="6:6" ht="15.75" customHeight="1">
      <c r="F255" s="86"/>
    </row>
    <row r="256" spans="6:6" ht="15.75" customHeight="1">
      <c r="F256" s="86"/>
    </row>
    <row r="257" spans="6:6" ht="15.75" customHeight="1">
      <c r="F257" s="86"/>
    </row>
    <row r="258" spans="6:6" ht="15.75" customHeight="1">
      <c r="F258" s="86"/>
    </row>
    <row r="259" spans="6:6" ht="15.75" customHeight="1">
      <c r="F259" s="86"/>
    </row>
    <row r="260" spans="6:6" ht="15.75" customHeight="1">
      <c r="F260" s="86"/>
    </row>
    <row r="261" spans="6:6" ht="15.75" customHeight="1">
      <c r="F261" s="86"/>
    </row>
    <row r="262" spans="6:6" ht="15.75" customHeight="1">
      <c r="F262" s="86"/>
    </row>
    <row r="263" spans="6:6" ht="15.75" customHeight="1">
      <c r="F263" s="86"/>
    </row>
    <row r="264" spans="6:6" ht="15.75" customHeight="1">
      <c r="F264" s="86"/>
    </row>
    <row r="265" spans="6:6" ht="15.75" customHeight="1">
      <c r="F265" s="86"/>
    </row>
    <row r="266" spans="6:6" ht="15.75" customHeight="1">
      <c r="F266" s="86"/>
    </row>
    <row r="267" spans="6:6" ht="15.75" customHeight="1">
      <c r="F267" s="86"/>
    </row>
    <row r="268" spans="6:6" ht="15.75" customHeight="1">
      <c r="F268" s="86"/>
    </row>
    <row r="269" spans="6:6" ht="15.75" customHeight="1">
      <c r="F269" s="86"/>
    </row>
    <row r="270" spans="6:6" ht="15.75" customHeight="1">
      <c r="F270" s="86"/>
    </row>
    <row r="271" spans="6:6" ht="15.75" customHeight="1">
      <c r="F271" s="86"/>
    </row>
    <row r="272" spans="6:6" ht="15.75" customHeight="1">
      <c r="F272" s="86"/>
    </row>
    <row r="273" spans="6:6" ht="15.75" customHeight="1">
      <c r="F273" s="86"/>
    </row>
    <row r="274" spans="6:6" ht="15.75" customHeight="1">
      <c r="F274" s="86"/>
    </row>
    <row r="275" spans="6:6" ht="15.75" customHeight="1">
      <c r="F275" s="86"/>
    </row>
    <row r="276" spans="6:6" ht="15.75" customHeight="1">
      <c r="F276" s="86"/>
    </row>
    <row r="277" spans="6:6" ht="15.75" customHeight="1">
      <c r="F277" s="86"/>
    </row>
    <row r="278" spans="6:6" ht="15.75" customHeight="1">
      <c r="F278" s="86"/>
    </row>
    <row r="279" spans="6:6" ht="15.75" customHeight="1">
      <c r="F279" s="86"/>
    </row>
    <row r="280" spans="6:6" ht="15.75" customHeight="1">
      <c r="F280" s="86"/>
    </row>
    <row r="281" spans="6:6" ht="15.75" customHeight="1">
      <c r="F281" s="86"/>
    </row>
    <row r="282" spans="6:6" ht="15.75" customHeight="1">
      <c r="F282" s="86"/>
    </row>
    <row r="283" spans="6:6" ht="15.75" customHeight="1">
      <c r="F283" s="86"/>
    </row>
    <row r="284" spans="6:6" ht="15.75" customHeight="1">
      <c r="F284" s="86"/>
    </row>
    <row r="285" spans="6:6" ht="15.75" customHeight="1">
      <c r="F285" s="86"/>
    </row>
    <row r="286" spans="6:6" ht="15.75" customHeight="1">
      <c r="F286" s="86"/>
    </row>
    <row r="287" spans="6:6" ht="15.75" customHeight="1">
      <c r="F287" s="86"/>
    </row>
    <row r="288" spans="6:6" ht="15.75" customHeight="1">
      <c r="F288" s="86"/>
    </row>
    <row r="289" spans="6:6" ht="15.75" customHeight="1">
      <c r="F289" s="86"/>
    </row>
    <row r="290" spans="6:6" ht="15.75" customHeight="1">
      <c r="F290" s="86"/>
    </row>
    <row r="291" spans="6:6" ht="15.75" customHeight="1">
      <c r="F291" s="86"/>
    </row>
    <row r="292" spans="6:6" ht="15.75" customHeight="1">
      <c r="F292" s="86"/>
    </row>
    <row r="293" spans="6:6" ht="15.75" customHeight="1">
      <c r="F293" s="86"/>
    </row>
    <row r="294" spans="6:6" ht="15.75" customHeight="1">
      <c r="F294" s="86"/>
    </row>
    <row r="295" spans="6:6" ht="15.75" customHeight="1">
      <c r="F295" s="86"/>
    </row>
    <row r="296" spans="6:6" ht="15.75" customHeight="1">
      <c r="F296" s="86"/>
    </row>
    <row r="297" spans="6:6" ht="15.75" customHeight="1">
      <c r="F297" s="86"/>
    </row>
    <row r="298" spans="6:6" ht="15.75" customHeight="1">
      <c r="F298" s="86"/>
    </row>
    <row r="299" spans="6:6" ht="15.75" customHeight="1">
      <c r="F299" s="86"/>
    </row>
    <row r="300" spans="6:6" ht="15.75" customHeight="1">
      <c r="F300" s="86"/>
    </row>
    <row r="301" spans="6:6" ht="15.75" customHeight="1">
      <c r="F301" s="86"/>
    </row>
    <row r="302" spans="6:6" ht="15.75" customHeight="1">
      <c r="F302" s="86"/>
    </row>
    <row r="303" spans="6:6" ht="15.75" customHeight="1">
      <c r="F303" s="86"/>
    </row>
    <row r="304" spans="6:6" ht="15.75" customHeight="1">
      <c r="F304" s="86"/>
    </row>
    <row r="305" spans="6:6" ht="15.75" customHeight="1">
      <c r="F305" s="86"/>
    </row>
    <row r="306" spans="6:6" ht="15.75" customHeight="1">
      <c r="F306" s="86"/>
    </row>
    <row r="307" spans="6:6" ht="15.75" customHeight="1">
      <c r="F307" s="86"/>
    </row>
    <row r="308" spans="6:6" ht="15.75" customHeight="1">
      <c r="F308" s="86"/>
    </row>
    <row r="309" spans="6:6" ht="15.75" customHeight="1">
      <c r="F309" s="86"/>
    </row>
    <row r="310" spans="6:6" ht="15.75" customHeight="1">
      <c r="F310" s="86"/>
    </row>
    <row r="311" spans="6:6" ht="15.75" customHeight="1">
      <c r="F311" s="86"/>
    </row>
    <row r="312" spans="6:6" ht="15.75" customHeight="1">
      <c r="F312" s="86"/>
    </row>
    <row r="313" spans="6:6" ht="15.75" customHeight="1">
      <c r="F313" s="86"/>
    </row>
    <row r="314" spans="6:6" ht="15.75" customHeight="1">
      <c r="F314" s="86"/>
    </row>
    <row r="315" spans="6:6" ht="15.75" customHeight="1">
      <c r="F315" s="86"/>
    </row>
    <row r="316" spans="6:6" ht="15.75" customHeight="1">
      <c r="F316" s="86"/>
    </row>
    <row r="317" spans="6:6" ht="15.75" customHeight="1">
      <c r="F317" s="86"/>
    </row>
    <row r="318" spans="6:6" ht="15.75" customHeight="1">
      <c r="F318" s="86"/>
    </row>
    <row r="319" spans="6:6" ht="15.75" customHeight="1">
      <c r="F319" s="86"/>
    </row>
    <row r="320" spans="6:6" ht="15.75" customHeight="1">
      <c r="F320" s="86"/>
    </row>
    <row r="321" spans="6:6" ht="15.75" customHeight="1">
      <c r="F321" s="86"/>
    </row>
    <row r="322" spans="6:6" ht="15.75" customHeight="1">
      <c r="F322" s="86"/>
    </row>
    <row r="323" spans="6:6" ht="15.75" customHeight="1">
      <c r="F323" s="86"/>
    </row>
    <row r="324" spans="6:6" ht="15.75" customHeight="1">
      <c r="F324" s="86"/>
    </row>
    <row r="325" spans="6:6" ht="15.75" customHeight="1">
      <c r="F325" s="86"/>
    </row>
    <row r="326" spans="6:6" ht="15.75" customHeight="1">
      <c r="F326" s="86"/>
    </row>
    <row r="327" spans="6:6" ht="15.75" customHeight="1">
      <c r="F327" s="86"/>
    </row>
    <row r="328" spans="6:6" ht="15.75" customHeight="1">
      <c r="F328" s="86"/>
    </row>
    <row r="329" spans="6:6" ht="15.75" customHeight="1">
      <c r="F329" s="86"/>
    </row>
    <row r="330" spans="6:6" ht="15.75" customHeight="1">
      <c r="F330" s="86"/>
    </row>
    <row r="331" spans="6:6" ht="15.75" customHeight="1">
      <c r="F331" s="86"/>
    </row>
    <row r="332" spans="6:6" ht="15.75" customHeight="1">
      <c r="F332" s="86"/>
    </row>
    <row r="333" spans="6:6" ht="15.75" customHeight="1">
      <c r="F333" s="86"/>
    </row>
    <row r="334" spans="6:6" ht="15.75" customHeight="1">
      <c r="F334" s="86"/>
    </row>
    <row r="335" spans="6:6" ht="15.75" customHeight="1">
      <c r="F335" s="86"/>
    </row>
    <row r="336" spans="6:6" ht="15.75" customHeight="1">
      <c r="F336" s="86"/>
    </row>
    <row r="337" spans="6:6" ht="15.75" customHeight="1">
      <c r="F337" s="86"/>
    </row>
    <row r="338" spans="6:6" ht="15.75" customHeight="1">
      <c r="F338" s="86"/>
    </row>
    <row r="339" spans="6:6" ht="15.75" customHeight="1">
      <c r="F339" s="86"/>
    </row>
    <row r="340" spans="6:6" ht="15.75" customHeight="1">
      <c r="F340" s="86"/>
    </row>
    <row r="341" spans="6:6" ht="15.75" customHeight="1">
      <c r="F341" s="86"/>
    </row>
    <row r="342" spans="6:6" ht="15.75" customHeight="1">
      <c r="F342" s="86"/>
    </row>
    <row r="343" spans="6:6" ht="15.75" customHeight="1">
      <c r="F343" s="86"/>
    </row>
    <row r="344" spans="6:6" ht="15.75" customHeight="1">
      <c r="F344" s="86"/>
    </row>
    <row r="345" spans="6:6" ht="15.75" customHeight="1">
      <c r="F345" s="86"/>
    </row>
    <row r="346" spans="6:6" ht="15.75" customHeight="1">
      <c r="F346" s="86"/>
    </row>
    <row r="347" spans="6:6" ht="15.75" customHeight="1">
      <c r="F347" s="86"/>
    </row>
    <row r="348" spans="6:6" ht="15.75" customHeight="1">
      <c r="F348" s="86"/>
    </row>
    <row r="349" spans="6:6" ht="15.75" customHeight="1">
      <c r="F349" s="86"/>
    </row>
    <row r="350" spans="6:6" ht="15.75" customHeight="1">
      <c r="F350" s="86"/>
    </row>
    <row r="351" spans="6:6" ht="15.75" customHeight="1">
      <c r="F351" s="86"/>
    </row>
    <row r="352" spans="6:6" ht="15.75" customHeight="1">
      <c r="F352" s="86"/>
    </row>
    <row r="353" spans="6:6" ht="15.75" customHeight="1">
      <c r="F353" s="86"/>
    </row>
    <row r="354" spans="6:6" ht="15.75" customHeight="1">
      <c r="F354" s="86"/>
    </row>
    <row r="355" spans="6:6" ht="15.75" customHeight="1">
      <c r="F355" s="86"/>
    </row>
    <row r="356" spans="6:6" ht="15.75" customHeight="1">
      <c r="F356" s="86"/>
    </row>
    <row r="357" spans="6:6" ht="15.75" customHeight="1">
      <c r="F357" s="86"/>
    </row>
    <row r="358" spans="6:6" ht="15.75" customHeight="1">
      <c r="F358" s="86"/>
    </row>
    <row r="359" spans="6:6" ht="15.75" customHeight="1">
      <c r="F359" s="86"/>
    </row>
    <row r="360" spans="6:6" ht="15.75" customHeight="1">
      <c r="F360" s="86"/>
    </row>
    <row r="361" spans="6:6" ht="15.75" customHeight="1">
      <c r="F361" s="86"/>
    </row>
    <row r="362" spans="6:6" ht="15.75" customHeight="1">
      <c r="F362" s="86"/>
    </row>
    <row r="363" spans="6:6" ht="15.75" customHeight="1">
      <c r="F363" s="86"/>
    </row>
    <row r="364" spans="6:6" ht="15.75" customHeight="1">
      <c r="F364" s="86"/>
    </row>
    <row r="365" spans="6:6" ht="15.75" customHeight="1">
      <c r="F365" s="86"/>
    </row>
    <row r="366" spans="6:6" ht="15.75" customHeight="1">
      <c r="F366" s="86"/>
    </row>
    <row r="367" spans="6:6" ht="15.75" customHeight="1">
      <c r="F367" s="86"/>
    </row>
    <row r="368" spans="6:6" ht="15.75" customHeight="1">
      <c r="F368" s="86"/>
    </row>
    <row r="369" spans="6:6" ht="15.75" customHeight="1">
      <c r="F369" s="86"/>
    </row>
    <row r="370" spans="6:6" ht="15.75" customHeight="1">
      <c r="F370" s="86"/>
    </row>
    <row r="371" spans="6:6" ht="15.75" customHeight="1">
      <c r="F371" s="86"/>
    </row>
    <row r="372" spans="6:6" ht="15.75" customHeight="1">
      <c r="F372" s="86"/>
    </row>
    <row r="373" spans="6:6" ht="15.75" customHeight="1">
      <c r="F373" s="86"/>
    </row>
    <row r="374" spans="6:6" ht="15.75" customHeight="1">
      <c r="F374" s="86"/>
    </row>
    <row r="375" spans="6:6" ht="15.75" customHeight="1">
      <c r="F375" s="86"/>
    </row>
    <row r="376" spans="6:6" ht="15.75" customHeight="1">
      <c r="F376" s="86"/>
    </row>
    <row r="377" spans="6:6" ht="15.75" customHeight="1">
      <c r="F377" s="86"/>
    </row>
    <row r="378" spans="6:6" ht="15.75" customHeight="1">
      <c r="F378" s="86"/>
    </row>
    <row r="379" spans="6:6" ht="15.75" customHeight="1">
      <c r="F379" s="86"/>
    </row>
    <row r="380" spans="6:6" ht="15.75" customHeight="1">
      <c r="F380" s="86"/>
    </row>
    <row r="381" spans="6:6" ht="15.75" customHeight="1">
      <c r="F381" s="86"/>
    </row>
    <row r="382" spans="6:6" ht="15.75" customHeight="1">
      <c r="F382" s="86"/>
    </row>
    <row r="383" spans="6:6" ht="15.75" customHeight="1">
      <c r="F383" s="86"/>
    </row>
    <row r="384" spans="6:6" ht="15.75" customHeight="1">
      <c r="F384" s="86"/>
    </row>
    <row r="385" spans="6:6" ht="15.75" customHeight="1">
      <c r="F385" s="86"/>
    </row>
    <row r="386" spans="6:6" ht="15.75" customHeight="1">
      <c r="F386" s="86"/>
    </row>
    <row r="387" spans="6:6" ht="15.75" customHeight="1">
      <c r="F387" s="86"/>
    </row>
    <row r="388" spans="6:6" ht="15.75" customHeight="1">
      <c r="F388" s="86"/>
    </row>
    <row r="389" spans="6:6" ht="15.75" customHeight="1">
      <c r="F389" s="86"/>
    </row>
    <row r="390" spans="6:6" ht="15.75" customHeight="1">
      <c r="F390" s="86"/>
    </row>
    <row r="391" spans="6:6" ht="15.75" customHeight="1">
      <c r="F391" s="86"/>
    </row>
    <row r="392" spans="6:6" ht="15.75" customHeight="1">
      <c r="F392" s="86"/>
    </row>
    <row r="393" spans="6:6" ht="15.75" customHeight="1">
      <c r="F393" s="86"/>
    </row>
    <row r="394" spans="6:6" ht="15.75" customHeight="1">
      <c r="F394" s="86"/>
    </row>
    <row r="395" spans="6:6" ht="15.75" customHeight="1">
      <c r="F395" s="86"/>
    </row>
    <row r="396" spans="6:6" ht="15.75" customHeight="1">
      <c r="F396" s="86"/>
    </row>
    <row r="397" spans="6:6" ht="15.75" customHeight="1">
      <c r="F397" s="86"/>
    </row>
    <row r="398" spans="6:6" ht="15.75" customHeight="1">
      <c r="F398" s="86"/>
    </row>
    <row r="399" spans="6:6" ht="15.75" customHeight="1">
      <c r="F399" s="86"/>
    </row>
    <row r="400" spans="6:6" ht="15.75" customHeight="1">
      <c r="F400" s="86"/>
    </row>
    <row r="401" spans="6:6" ht="15.75" customHeight="1">
      <c r="F401" s="86"/>
    </row>
    <row r="402" spans="6:6" ht="15.75" customHeight="1">
      <c r="F402" s="86"/>
    </row>
    <row r="403" spans="6:6" ht="15.75" customHeight="1">
      <c r="F403" s="86"/>
    </row>
    <row r="404" spans="6:6" ht="15.75" customHeight="1">
      <c r="F404" s="86"/>
    </row>
    <row r="405" spans="6:6" ht="15.75" customHeight="1">
      <c r="F405" s="86"/>
    </row>
    <row r="406" spans="6:6" ht="15.75" customHeight="1">
      <c r="F406" s="86"/>
    </row>
    <row r="407" spans="6:6" ht="15.75" customHeight="1">
      <c r="F407" s="86"/>
    </row>
    <row r="408" spans="6:6" ht="15.75" customHeight="1">
      <c r="F408" s="86"/>
    </row>
    <row r="409" spans="6:6" ht="15.75" customHeight="1">
      <c r="F409" s="86"/>
    </row>
    <row r="410" spans="6:6" ht="15.75" customHeight="1">
      <c r="F410" s="86"/>
    </row>
    <row r="411" spans="6:6" ht="15.75" customHeight="1">
      <c r="F411" s="86"/>
    </row>
    <row r="412" spans="6:6" ht="15.75" customHeight="1">
      <c r="F412" s="86"/>
    </row>
    <row r="413" spans="6:6" ht="15.75" customHeight="1">
      <c r="F413" s="86"/>
    </row>
    <row r="414" spans="6:6" ht="15.75" customHeight="1">
      <c r="F414" s="86"/>
    </row>
    <row r="415" spans="6:6" ht="15.75" customHeight="1">
      <c r="F415" s="86"/>
    </row>
    <row r="416" spans="6:6" ht="15.75" customHeight="1">
      <c r="F416" s="86"/>
    </row>
    <row r="417" spans="6:6" ht="15.75" customHeight="1">
      <c r="F417" s="86"/>
    </row>
    <row r="418" spans="6:6" ht="15.75" customHeight="1">
      <c r="F418" s="86"/>
    </row>
    <row r="419" spans="6:6" ht="15.75" customHeight="1">
      <c r="F419" s="86"/>
    </row>
    <row r="420" spans="6:6" ht="15.75" customHeight="1">
      <c r="F420" s="86"/>
    </row>
    <row r="421" spans="6:6" ht="15.75" customHeight="1">
      <c r="F421" s="86"/>
    </row>
    <row r="422" spans="6:6" ht="15.75" customHeight="1">
      <c r="F422" s="86"/>
    </row>
    <row r="423" spans="6:6" ht="15.75" customHeight="1">
      <c r="F423" s="86"/>
    </row>
    <row r="424" spans="6:6" ht="15.75" customHeight="1">
      <c r="F424" s="86"/>
    </row>
    <row r="425" spans="6:6" ht="15.75" customHeight="1">
      <c r="F425" s="86"/>
    </row>
    <row r="426" spans="6:6" ht="15.75" customHeight="1">
      <c r="F426" s="86"/>
    </row>
    <row r="427" spans="6:6" ht="15.75" customHeight="1">
      <c r="F427" s="86"/>
    </row>
    <row r="428" spans="6:6" ht="15.75" customHeight="1">
      <c r="F428" s="86"/>
    </row>
    <row r="429" spans="6:6" ht="15.75" customHeight="1">
      <c r="F429" s="86"/>
    </row>
    <row r="430" spans="6:6" ht="15.75" customHeight="1">
      <c r="F430" s="86"/>
    </row>
    <row r="431" spans="6:6" ht="15.75" customHeight="1">
      <c r="F431" s="86"/>
    </row>
    <row r="432" spans="6:6" ht="15.75" customHeight="1">
      <c r="F432" s="86"/>
    </row>
    <row r="433" spans="6:6" ht="15.75" customHeight="1">
      <c r="F433" s="86"/>
    </row>
    <row r="434" spans="6:6" ht="15.75" customHeight="1">
      <c r="F434" s="86"/>
    </row>
    <row r="435" spans="6:6" ht="15.75" customHeight="1">
      <c r="F435" s="86"/>
    </row>
    <row r="436" spans="6:6" ht="15.75" customHeight="1">
      <c r="F436" s="86"/>
    </row>
    <row r="437" spans="6:6" ht="15.75" customHeight="1">
      <c r="F437" s="86"/>
    </row>
    <row r="438" spans="6:6" ht="15.75" customHeight="1">
      <c r="F438" s="86"/>
    </row>
    <row r="439" spans="6:6" ht="15.75" customHeight="1">
      <c r="F439" s="86"/>
    </row>
    <row r="440" spans="6:6" ht="15.75" customHeight="1">
      <c r="F440" s="86"/>
    </row>
    <row r="441" spans="6:6" ht="15.75" customHeight="1">
      <c r="F441" s="86"/>
    </row>
    <row r="442" spans="6:6" ht="15.75" customHeight="1">
      <c r="F442" s="86"/>
    </row>
    <row r="443" spans="6:6" ht="15.75" customHeight="1">
      <c r="F443" s="86"/>
    </row>
    <row r="444" spans="6:6" ht="15.75" customHeight="1">
      <c r="F444" s="86"/>
    </row>
    <row r="445" spans="6:6" ht="15.75" customHeight="1">
      <c r="F445" s="86"/>
    </row>
    <row r="446" spans="6:6" ht="15.75" customHeight="1">
      <c r="F446" s="86"/>
    </row>
    <row r="447" spans="6:6" ht="15.75" customHeight="1">
      <c r="F447" s="86"/>
    </row>
    <row r="448" spans="6:6" ht="15.75" customHeight="1">
      <c r="F448" s="86"/>
    </row>
    <row r="449" spans="6:6" ht="15.75" customHeight="1">
      <c r="F449" s="86"/>
    </row>
    <row r="450" spans="6:6" ht="15.75" customHeight="1">
      <c r="F450" s="86"/>
    </row>
    <row r="451" spans="6:6" ht="15.75" customHeight="1">
      <c r="F451" s="86"/>
    </row>
    <row r="452" spans="6:6" ht="15.75" customHeight="1">
      <c r="F452" s="86"/>
    </row>
    <row r="453" spans="6:6" ht="15.75" customHeight="1">
      <c r="F453" s="86"/>
    </row>
    <row r="454" spans="6:6" ht="15.75" customHeight="1">
      <c r="F454" s="86"/>
    </row>
    <row r="455" spans="6:6" ht="15.75" customHeight="1">
      <c r="F455" s="86"/>
    </row>
    <row r="456" spans="6:6" ht="15.75" customHeight="1">
      <c r="F456" s="86"/>
    </row>
    <row r="457" spans="6:6" ht="15.75" customHeight="1">
      <c r="F457" s="86"/>
    </row>
    <row r="458" spans="6:6" ht="15.75" customHeight="1">
      <c r="F458" s="86"/>
    </row>
    <row r="459" spans="6:6" ht="15.75" customHeight="1">
      <c r="F459" s="86"/>
    </row>
    <row r="460" spans="6:6" ht="15.75" customHeight="1">
      <c r="F460" s="86"/>
    </row>
    <row r="461" spans="6:6" ht="15.75" customHeight="1">
      <c r="F461" s="86"/>
    </row>
    <row r="462" spans="6:6" ht="15.75" customHeight="1">
      <c r="F462" s="86"/>
    </row>
    <row r="463" spans="6:6" ht="15.75" customHeight="1">
      <c r="F463" s="86"/>
    </row>
    <row r="464" spans="6:6" ht="15.75" customHeight="1">
      <c r="F464" s="86"/>
    </row>
    <row r="465" spans="6:6" ht="15.75" customHeight="1">
      <c r="F465" s="86"/>
    </row>
    <row r="466" spans="6:6" ht="15.75" customHeight="1">
      <c r="F466" s="86"/>
    </row>
    <row r="467" spans="6:6" ht="15.75" customHeight="1">
      <c r="F467" s="86"/>
    </row>
    <row r="468" spans="6:6" ht="15.75" customHeight="1">
      <c r="F468" s="86"/>
    </row>
    <row r="469" spans="6:6" ht="15.75" customHeight="1">
      <c r="F469" s="86"/>
    </row>
    <row r="470" spans="6:6" ht="15.75" customHeight="1">
      <c r="F470" s="86"/>
    </row>
    <row r="471" spans="6:6" ht="15.75" customHeight="1">
      <c r="F471" s="86"/>
    </row>
    <row r="472" spans="6:6" ht="15.75" customHeight="1">
      <c r="F472" s="86"/>
    </row>
    <row r="473" spans="6:6" ht="15.75" customHeight="1">
      <c r="F473" s="86"/>
    </row>
    <row r="474" spans="6:6" ht="15.75" customHeight="1">
      <c r="F474" s="86"/>
    </row>
    <row r="475" spans="6:6" ht="15.75" customHeight="1">
      <c r="F475" s="86"/>
    </row>
    <row r="476" spans="6:6" ht="15.75" customHeight="1">
      <c r="F476" s="86"/>
    </row>
    <row r="477" spans="6:6" ht="15.75" customHeight="1">
      <c r="F477" s="86"/>
    </row>
    <row r="478" spans="6:6" ht="15.75" customHeight="1">
      <c r="F478" s="86"/>
    </row>
    <row r="479" spans="6:6" ht="15.75" customHeight="1">
      <c r="F479" s="86"/>
    </row>
    <row r="480" spans="6:6" ht="15.75" customHeight="1">
      <c r="F480" s="86"/>
    </row>
    <row r="481" spans="6:6" ht="15.75" customHeight="1">
      <c r="F481" s="86"/>
    </row>
    <row r="482" spans="6:6" ht="15.75" customHeight="1">
      <c r="F482" s="86"/>
    </row>
    <row r="483" spans="6:6" ht="15.75" customHeight="1">
      <c r="F483" s="86"/>
    </row>
    <row r="484" spans="6:6" ht="15.75" customHeight="1">
      <c r="F484" s="86"/>
    </row>
    <row r="485" spans="6:6" ht="15.75" customHeight="1">
      <c r="F485" s="86"/>
    </row>
    <row r="486" spans="6:6" ht="15.75" customHeight="1">
      <c r="F486" s="86"/>
    </row>
    <row r="487" spans="6:6" ht="15.75" customHeight="1">
      <c r="F487" s="86"/>
    </row>
    <row r="488" spans="6:6" ht="15.75" customHeight="1">
      <c r="F488" s="86"/>
    </row>
    <row r="489" spans="6:6" ht="15.75" customHeight="1">
      <c r="F489" s="86"/>
    </row>
    <row r="490" spans="6:6" ht="15.75" customHeight="1">
      <c r="F490" s="86"/>
    </row>
    <row r="491" spans="6:6" ht="15.75" customHeight="1">
      <c r="F491" s="86"/>
    </row>
    <row r="492" spans="6:6" ht="15.75" customHeight="1">
      <c r="F492" s="86"/>
    </row>
    <row r="493" spans="6:6" ht="15.75" customHeight="1">
      <c r="F493" s="86"/>
    </row>
    <row r="494" spans="6:6" ht="15.75" customHeight="1">
      <c r="F494" s="86"/>
    </row>
    <row r="495" spans="6:6" ht="15.75" customHeight="1">
      <c r="F495" s="86"/>
    </row>
    <row r="496" spans="6:6" ht="15.75" customHeight="1">
      <c r="F496" s="86"/>
    </row>
    <row r="497" spans="6:6" ht="15.75" customHeight="1">
      <c r="F497" s="86"/>
    </row>
    <row r="498" spans="6:6" ht="15.75" customHeight="1">
      <c r="F498" s="86"/>
    </row>
    <row r="499" spans="6:6" ht="15.75" customHeight="1">
      <c r="F499" s="86"/>
    </row>
    <row r="500" spans="6:6" ht="15.75" customHeight="1">
      <c r="F500" s="86"/>
    </row>
    <row r="501" spans="6:6" ht="15.75" customHeight="1">
      <c r="F501" s="86"/>
    </row>
    <row r="502" spans="6:6" ht="15.75" customHeight="1">
      <c r="F502" s="86"/>
    </row>
    <row r="503" spans="6:6" ht="15.75" customHeight="1">
      <c r="F503" s="86"/>
    </row>
    <row r="504" spans="6:6" ht="15.75" customHeight="1">
      <c r="F504" s="86"/>
    </row>
    <row r="505" spans="6:6" ht="15.75" customHeight="1">
      <c r="F505" s="86"/>
    </row>
    <row r="506" spans="6:6" ht="15.75" customHeight="1">
      <c r="F506" s="86"/>
    </row>
    <row r="507" spans="6:6" ht="15.75" customHeight="1">
      <c r="F507" s="86"/>
    </row>
    <row r="508" spans="6:6" ht="15.75" customHeight="1">
      <c r="F508" s="86"/>
    </row>
    <row r="509" spans="6:6" ht="15.75" customHeight="1">
      <c r="F509" s="86"/>
    </row>
    <row r="510" spans="6:6" ht="15.75" customHeight="1">
      <c r="F510" s="86"/>
    </row>
    <row r="511" spans="6:6" ht="15.75" customHeight="1">
      <c r="F511" s="86"/>
    </row>
    <row r="512" spans="6:6" ht="15.75" customHeight="1">
      <c r="F512" s="86"/>
    </row>
    <row r="513" spans="6:6" ht="15.75" customHeight="1">
      <c r="F513" s="86"/>
    </row>
    <row r="514" spans="6:6" ht="15.75" customHeight="1">
      <c r="F514" s="86"/>
    </row>
    <row r="515" spans="6:6" ht="15.75" customHeight="1">
      <c r="F515" s="86"/>
    </row>
    <row r="516" spans="6:6" ht="15.75" customHeight="1">
      <c r="F516" s="86"/>
    </row>
    <row r="517" spans="6:6" ht="15.75" customHeight="1">
      <c r="F517" s="86"/>
    </row>
    <row r="518" spans="6:6" ht="15.75" customHeight="1">
      <c r="F518" s="86"/>
    </row>
    <row r="519" spans="6:6" ht="15.75" customHeight="1">
      <c r="F519" s="86"/>
    </row>
    <row r="520" spans="6:6" ht="15.75" customHeight="1">
      <c r="F520" s="86"/>
    </row>
    <row r="521" spans="6:6" ht="15.75" customHeight="1">
      <c r="F521" s="86"/>
    </row>
    <row r="522" spans="6:6" ht="15.75" customHeight="1">
      <c r="F522" s="86"/>
    </row>
    <row r="523" spans="6:6" ht="15.75" customHeight="1">
      <c r="F523" s="86"/>
    </row>
    <row r="524" spans="6:6" ht="15.75" customHeight="1">
      <c r="F524" s="86"/>
    </row>
    <row r="525" spans="6:6" ht="15.75" customHeight="1">
      <c r="F525" s="86"/>
    </row>
    <row r="526" spans="6:6" ht="15.75" customHeight="1">
      <c r="F526" s="86"/>
    </row>
    <row r="527" spans="6:6" ht="15.75" customHeight="1">
      <c r="F527" s="86"/>
    </row>
    <row r="528" spans="6:6" ht="15.75" customHeight="1">
      <c r="F528" s="86"/>
    </row>
    <row r="529" spans="6:6" ht="15.75" customHeight="1">
      <c r="F529" s="86"/>
    </row>
    <row r="530" spans="6:6" ht="15.75" customHeight="1">
      <c r="F530" s="86"/>
    </row>
    <row r="531" spans="6:6" ht="15.75" customHeight="1">
      <c r="F531" s="86"/>
    </row>
    <row r="532" spans="6:6" ht="15.75" customHeight="1">
      <c r="F532" s="86"/>
    </row>
    <row r="533" spans="6:6" ht="15.75" customHeight="1">
      <c r="F533" s="86"/>
    </row>
    <row r="534" spans="6:6" ht="15.75" customHeight="1">
      <c r="F534" s="86"/>
    </row>
    <row r="535" spans="6:6" ht="15.75" customHeight="1">
      <c r="F535" s="86"/>
    </row>
    <row r="536" spans="6:6" ht="15.75" customHeight="1">
      <c r="F536" s="86"/>
    </row>
    <row r="537" spans="6:6" ht="15.75" customHeight="1">
      <c r="F537" s="86"/>
    </row>
    <row r="538" spans="6:6" ht="15.75" customHeight="1">
      <c r="F538" s="86"/>
    </row>
    <row r="539" spans="6:6" ht="15.75" customHeight="1">
      <c r="F539" s="86"/>
    </row>
    <row r="540" spans="6:6" ht="15.75" customHeight="1">
      <c r="F540" s="86"/>
    </row>
    <row r="541" spans="6:6" ht="15.75" customHeight="1">
      <c r="F541" s="86"/>
    </row>
    <row r="542" spans="6:6" ht="15.75" customHeight="1">
      <c r="F542" s="86"/>
    </row>
    <row r="543" spans="6:6" ht="15.75" customHeight="1">
      <c r="F543" s="86"/>
    </row>
    <row r="544" spans="6:6" ht="15.75" customHeight="1">
      <c r="F544" s="86"/>
    </row>
    <row r="545" spans="6:6" ht="15.75" customHeight="1">
      <c r="F545" s="86"/>
    </row>
    <row r="546" spans="6:6" ht="15.75" customHeight="1">
      <c r="F546" s="86"/>
    </row>
    <row r="547" spans="6:6" ht="15.75" customHeight="1">
      <c r="F547" s="86"/>
    </row>
    <row r="548" spans="6:6" ht="15.75" customHeight="1">
      <c r="F548" s="86"/>
    </row>
    <row r="549" spans="6:6" ht="15.75" customHeight="1">
      <c r="F549" s="86"/>
    </row>
    <row r="550" spans="6:6" ht="15.75" customHeight="1">
      <c r="F550" s="86"/>
    </row>
    <row r="551" spans="6:6" ht="15.75" customHeight="1">
      <c r="F551" s="86"/>
    </row>
    <row r="552" spans="6:6" ht="15.75" customHeight="1">
      <c r="F552" s="86"/>
    </row>
    <row r="553" spans="6:6" ht="15.75" customHeight="1">
      <c r="F553" s="86"/>
    </row>
    <row r="554" spans="6:6" ht="15.75" customHeight="1">
      <c r="F554" s="86"/>
    </row>
    <row r="555" spans="6:6" ht="15.75" customHeight="1">
      <c r="F555" s="86"/>
    </row>
    <row r="556" spans="6:6" ht="15.75" customHeight="1">
      <c r="F556" s="86"/>
    </row>
    <row r="557" spans="6:6" ht="15.75" customHeight="1">
      <c r="F557" s="86"/>
    </row>
    <row r="558" spans="6:6" ht="15.75" customHeight="1">
      <c r="F558" s="86"/>
    </row>
    <row r="559" spans="6:6" ht="15.75" customHeight="1">
      <c r="F559" s="86"/>
    </row>
    <row r="560" spans="6:6" ht="15.75" customHeight="1">
      <c r="F560" s="86"/>
    </row>
    <row r="561" spans="6:6" ht="15.75" customHeight="1">
      <c r="F561" s="86"/>
    </row>
    <row r="562" spans="6:6" ht="15.75" customHeight="1">
      <c r="F562" s="86"/>
    </row>
    <row r="563" spans="6:6" ht="15.75" customHeight="1">
      <c r="F563" s="86"/>
    </row>
    <row r="564" spans="6:6" ht="15.75" customHeight="1">
      <c r="F564" s="86"/>
    </row>
    <row r="565" spans="6:6" ht="15.75" customHeight="1">
      <c r="F565" s="86"/>
    </row>
    <row r="566" spans="6:6" ht="15.75" customHeight="1">
      <c r="F566" s="86"/>
    </row>
    <row r="567" spans="6:6" ht="15.75" customHeight="1">
      <c r="F567" s="86"/>
    </row>
    <row r="568" spans="6:6" ht="15.75" customHeight="1">
      <c r="F568" s="86"/>
    </row>
    <row r="569" spans="6:6" ht="15.75" customHeight="1">
      <c r="F569" s="86"/>
    </row>
    <row r="570" spans="6:6" ht="15.75" customHeight="1">
      <c r="F570" s="86"/>
    </row>
    <row r="571" spans="6:6" ht="15.75" customHeight="1">
      <c r="F571" s="86"/>
    </row>
    <row r="572" spans="6:6" ht="15.75" customHeight="1">
      <c r="F572" s="86"/>
    </row>
    <row r="573" spans="6:6" ht="15.75" customHeight="1">
      <c r="F573" s="86"/>
    </row>
    <row r="574" spans="6:6" ht="15.75" customHeight="1">
      <c r="F574" s="86"/>
    </row>
    <row r="575" spans="6:6" ht="15.75" customHeight="1">
      <c r="F575" s="86"/>
    </row>
    <row r="576" spans="6:6" ht="15.75" customHeight="1">
      <c r="F576" s="86"/>
    </row>
    <row r="577" spans="6:6" ht="15.75" customHeight="1">
      <c r="F577" s="86"/>
    </row>
    <row r="578" spans="6:6" ht="15.75" customHeight="1">
      <c r="F578" s="86"/>
    </row>
    <row r="579" spans="6:6" ht="15.75" customHeight="1">
      <c r="F579" s="86"/>
    </row>
    <row r="580" spans="6:6" ht="15.75" customHeight="1">
      <c r="F580" s="86"/>
    </row>
    <row r="581" spans="6:6" ht="15.75" customHeight="1">
      <c r="F581" s="86"/>
    </row>
    <row r="582" spans="6:6" ht="15.75" customHeight="1">
      <c r="F582" s="86"/>
    </row>
    <row r="583" spans="6:6" ht="15.75" customHeight="1">
      <c r="F583" s="86"/>
    </row>
    <row r="584" spans="6:6" ht="15.75" customHeight="1">
      <c r="F584" s="86"/>
    </row>
    <row r="585" spans="6:6" ht="15.75" customHeight="1">
      <c r="F585" s="86"/>
    </row>
    <row r="586" spans="6:6" ht="15.75" customHeight="1">
      <c r="F586" s="86"/>
    </row>
    <row r="587" spans="6:6" ht="15.75" customHeight="1">
      <c r="F587" s="86"/>
    </row>
    <row r="588" spans="6:6" ht="15.75" customHeight="1">
      <c r="F588" s="86"/>
    </row>
    <row r="589" spans="6:6" ht="15.75" customHeight="1">
      <c r="F589" s="86"/>
    </row>
    <row r="590" spans="6:6" ht="15.75" customHeight="1">
      <c r="F590" s="86"/>
    </row>
    <row r="591" spans="6:6" ht="15.75" customHeight="1">
      <c r="F591" s="86"/>
    </row>
    <row r="592" spans="6:6" ht="15.75" customHeight="1">
      <c r="F592" s="86"/>
    </row>
    <row r="593" spans="6:6" ht="15.75" customHeight="1">
      <c r="F593" s="86"/>
    </row>
    <row r="594" spans="6:6" ht="15.75" customHeight="1">
      <c r="F594" s="86"/>
    </row>
    <row r="595" spans="6:6" ht="15.75" customHeight="1">
      <c r="F595" s="86"/>
    </row>
    <row r="596" spans="6:6" ht="15.75" customHeight="1">
      <c r="F596" s="86"/>
    </row>
    <row r="597" spans="6:6" ht="15.75" customHeight="1">
      <c r="F597" s="86"/>
    </row>
    <row r="598" spans="6:6" ht="15.75" customHeight="1">
      <c r="F598" s="86"/>
    </row>
    <row r="599" spans="6:6" ht="15.75" customHeight="1">
      <c r="F599" s="86"/>
    </row>
    <row r="600" spans="6:6" ht="15.75" customHeight="1">
      <c r="F600" s="86"/>
    </row>
    <row r="601" spans="6:6" ht="15.75" customHeight="1">
      <c r="F601" s="86"/>
    </row>
    <row r="602" spans="6:6" ht="15.75" customHeight="1">
      <c r="F602" s="86"/>
    </row>
    <row r="603" spans="6:6" ht="15.75" customHeight="1">
      <c r="F603" s="86"/>
    </row>
    <row r="604" spans="6:6" ht="15.75" customHeight="1">
      <c r="F604" s="86"/>
    </row>
    <row r="605" spans="6:6" ht="15.75" customHeight="1">
      <c r="F605" s="86"/>
    </row>
    <row r="606" spans="6:6" ht="15.75" customHeight="1">
      <c r="F606" s="86"/>
    </row>
    <row r="607" spans="6:6" ht="15.75" customHeight="1">
      <c r="F607" s="86"/>
    </row>
    <row r="608" spans="6:6" ht="15.75" customHeight="1">
      <c r="F608" s="86"/>
    </row>
    <row r="609" spans="6:6" ht="15.75" customHeight="1">
      <c r="F609" s="86"/>
    </row>
    <row r="610" spans="6:6" ht="15.75" customHeight="1">
      <c r="F610" s="86"/>
    </row>
    <row r="611" spans="6:6" ht="15.75" customHeight="1">
      <c r="F611" s="86"/>
    </row>
    <row r="612" spans="6:6" ht="15.75" customHeight="1">
      <c r="F612" s="86"/>
    </row>
    <row r="613" spans="6:6" ht="15.75" customHeight="1">
      <c r="F613" s="86"/>
    </row>
    <row r="614" spans="6:6" ht="15.75" customHeight="1">
      <c r="F614" s="86"/>
    </row>
    <row r="615" spans="6:6" ht="15.75" customHeight="1">
      <c r="F615" s="86"/>
    </row>
    <row r="616" spans="6:6" ht="15.75" customHeight="1">
      <c r="F616" s="86"/>
    </row>
    <row r="617" spans="6:6" ht="15.75" customHeight="1">
      <c r="F617" s="86"/>
    </row>
    <row r="618" spans="6:6" ht="15.75" customHeight="1">
      <c r="F618" s="86"/>
    </row>
    <row r="619" spans="6:6" ht="15.75" customHeight="1">
      <c r="F619" s="86"/>
    </row>
    <row r="620" spans="6:6" ht="15.75" customHeight="1">
      <c r="F620" s="86"/>
    </row>
    <row r="621" spans="6:6" ht="15.75" customHeight="1">
      <c r="F621" s="86"/>
    </row>
    <row r="622" spans="6:6" ht="15.75" customHeight="1">
      <c r="F622" s="86"/>
    </row>
    <row r="623" spans="6:6" ht="15.75" customHeight="1">
      <c r="F623" s="86"/>
    </row>
    <row r="624" spans="6:6" ht="15.75" customHeight="1">
      <c r="F624" s="86"/>
    </row>
    <row r="625" spans="6:6" ht="15.75" customHeight="1">
      <c r="F625" s="86"/>
    </row>
    <row r="626" spans="6:6" ht="15.75" customHeight="1">
      <c r="F626" s="86"/>
    </row>
    <row r="627" spans="6:6" ht="15.75" customHeight="1">
      <c r="F627" s="86"/>
    </row>
    <row r="628" spans="6:6" ht="15.75" customHeight="1">
      <c r="F628" s="86"/>
    </row>
    <row r="629" spans="6:6" ht="15.75" customHeight="1">
      <c r="F629" s="86"/>
    </row>
    <row r="630" spans="6:6" ht="15.75" customHeight="1">
      <c r="F630" s="86"/>
    </row>
    <row r="631" spans="6:6" ht="15.75" customHeight="1">
      <c r="F631" s="86"/>
    </row>
    <row r="632" spans="6:6" ht="15.75" customHeight="1">
      <c r="F632" s="86"/>
    </row>
    <row r="633" spans="6:6" ht="15.75" customHeight="1">
      <c r="F633" s="86"/>
    </row>
    <row r="634" spans="6:6" ht="15.75" customHeight="1">
      <c r="F634" s="86"/>
    </row>
    <row r="635" spans="6:6" ht="15.75" customHeight="1">
      <c r="F635" s="86"/>
    </row>
    <row r="636" spans="6:6" ht="15.75" customHeight="1">
      <c r="F636" s="86"/>
    </row>
    <row r="637" spans="6:6" ht="15.75" customHeight="1">
      <c r="F637" s="86"/>
    </row>
    <row r="638" spans="6:6" ht="15.75" customHeight="1">
      <c r="F638" s="86"/>
    </row>
    <row r="639" spans="6:6" ht="15.75" customHeight="1">
      <c r="F639" s="86"/>
    </row>
    <row r="640" spans="6:6" ht="15.75" customHeight="1">
      <c r="F640" s="86"/>
    </row>
    <row r="641" spans="6:6" ht="15.75" customHeight="1">
      <c r="F641" s="86"/>
    </row>
    <row r="642" spans="6:6" ht="15.75" customHeight="1">
      <c r="F642" s="86"/>
    </row>
    <row r="643" spans="6:6" ht="15.75" customHeight="1">
      <c r="F643" s="86"/>
    </row>
    <row r="644" spans="6:6" ht="15.75" customHeight="1">
      <c r="F644" s="86"/>
    </row>
    <row r="645" spans="6:6" ht="15.75" customHeight="1">
      <c r="F645" s="86"/>
    </row>
    <row r="646" spans="6:6" ht="15.75" customHeight="1">
      <c r="F646" s="86"/>
    </row>
    <row r="647" spans="6:6" ht="15.75" customHeight="1">
      <c r="F647" s="86"/>
    </row>
    <row r="648" spans="6:6" ht="15.75" customHeight="1">
      <c r="F648" s="86"/>
    </row>
    <row r="649" spans="6:6" ht="15.75" customHeight="1">
      <c r="F649" s="86"/>
    </row>
    <row r="650" spans="6:6" ht="15.75" customHeight="1">
      <c r="F650" s="86"/>
    </row>
    <row r="651" spans="6:6" ht="15.75" customHeight="1">
      <c r="F651" s="86"/>
    </row>
    <row r="652" spans="6:6" ht="15.75" customHeight="1">
      <c r="F652" s="86"/>
    </row>
    <row r="653" spans="6:6" ht="15.75" customHeight="1">
      <c r="F653" s="86"/>
    </row>
    <row r="654" spans="6:6" ht="15.75" customHeight="1">
      <c r="F654" s="86"/>
    </row>
    <row r="655" spans="6:6" ht="15.75" customHeight="1">
      <c r="F655" s="86"/>
    </row>
    <row r="656" spans="6:6" ht="15.75" customHeight="1">
      <c r="F656" s="86"/>
    </row>
    <row r="657" spans="6:6" ht="15.75" customHeight="1">
      <c r="F657" s="86"/>
    </row>
    <row r="658" spans="6:6" ht="15.75" customHeight="1">
      <c r="F658" s="86"/>
    </row>
    <row r="659" spans="6:6" ht="15.75" customHeight="1">
      <c r="F659" s="86"/>
    </row>
    <row r="660" spans="6:6" ht="15.75" customHeight="1">
      <c r="F660" s="86"/>
    </row>
    <row r="661" spans="6:6" ht="15.75" customHeight="1">
      <c r="F661" s="86"/>
    </row>
    <row r="662" spans="6:6" ht="15.75" customHeight="1">
      <c r="F662" s="86"/>
    </row>
    <row r="663" spans="6:6" ht="15.75" customHeight="1">
      <c r="F663" s="86"/>
    </row>
    <row r="664" spans="6:6" ht="15.75" customHeight="1">
      <c r="F664" s="86"/>
    </row>
    <row r="665" spans="6:6" ht="15.75" customHeight="1">
      <c r="F665" s="86"/>
    </row>
    <row r="666" spans="6:6" ht="15.75" customHeight="1">
      <c r="F666" s="86"/>
    </row>
    <row r="667" spans="6:6" ht="15.75" customHeight="1">
      <c r="F667" s="86"/>
    </row>
    <row r="668" spans="6:6" ht="15.75" customHeight="1">
      <c r="F668" s="86"/>
    </row>
    <row r="669" spans="6:6" ht="15.75" customHeight="1">
      <c r="F669" s="86"/>
    </row>
    <row r="670" spans="6:6" ht="15.75" customHeight="1">
      <c r="F670" s="86"/>
    </row>
    <row r="671" spans="6:6" ht="15.75" customHeight="1">
      <c r="F671" s="86"/>
    </row>
    <row r="672" spans="6:6" ht="15.75" customHeight="1">
      <c r="F672" s="86"/>
    </row>
    <row r="673" spans="6:6" ht="15.75" customHeight="1">
      <c r="F673" s="86"/>
    </row>
    <row r="674" spans="6:6" ht="15.75" customHeight="1">
      <c r="F674" s="86"/>
    </row>
    <row r="675" spans="6:6" ht="15.75" customHeight="1">
      <c r="F675" s="86"/>
    </row>
    <row r="676" spans="6:6" ht="15.75" customHeight="1">
      <c r="F676" s="86"/>
    </row>
    <row r="677" spans="6:6" ht="15.75" customHeight="1">
      <c r="F677" s="86"/>
    </row>
    <row r="678" spans="6:6" ht="15.75" customHeight="1">
      <c r="F678" s="86"/>
    </row>
    <row r="679" spans="6:6" ht="15.75" customHeight="1">
      <c r="F679" s="86"/>
    </row>
    <row r="680" spans="6:6" ht="15.75" customHeight="1">
      <c r="F680" s="86"/>
    </row>
    <row r="681" spans="6:6" ht="15.75" customHeight="1">
      <c r="F681" s="86"/>
    </row>
    <row r="682" spans="6:6" ht="15.75" customHeight="1">
      <c r="F682" s="86"/>
    </row>
    <row r="683" spans="6:6" ht="15.75" customHeight="1">
      <c r="F683" s="86"/>
    </row>
    <row r="684" spans="6:6" ht="15.75" customHeight="1">
      <c r="F684" s="86"/>
    </row>
    <row r="685" spans="6:6" ht="15.75" customHeight="1">
      <c r="F685" s="86"/>
    </row>
    <row r="686" spans="6:6" ht="15.75" customHeight="1">
      <c r="F686" s="86"/>
    </row>
    <row r="687" spans="6:6" ht="15.75" customHeight="1">
      <c r="F687" s="86"/>
    </row>
    <row r="688" spans="6:6" ht="15.75" customHeight="1">
      <c r="F688" s="86"/>
    </row>
    <row r="689" spans="6:6" ht="15.75" customHeight="1">
      <c r="F689" s="86"/>
    </row>
    <row r="690" spans="6:6" ht="15.75" customHeight="1">
      <c r="F690" s="86"/>
    </row>
    <row r="691" spans="6:6" ht="15.75" customHeight="1">
      <c r="F691" s="86"/>
    </row>
    <row r="692" spans="6:6" ht="15.75" customHeight="1">
      <c r="F692" s="86"/>
    </row>
    <row r="693" spans="6:6" ht="15.75" customHeight="1">
      <c r="F693" s="86"/>
    </row>
    <row r="694" spans="6:6" ht="15.75" customHeight="1">
      <c r="F694" s="86"/>
    </row>
    <row r="695" spans="6:6" ht="15.75" customHeight="1">
      <c r="F695" s="86"/>
    </row>
    <row r="696" spans="6:6" ht="15.75" customHeight="1">
      <c r="F696" s="86"/>
    </row>
    <row r="697" spans="6:6" ht="15.75" customHeight="1">
      <c r="F697" s="86"/>
    </row>
    <row r="698" spans="6:6" ht="15.75" customHeight="1">
      <c r="F698" s="86"/>
    </row>
    <row r="699" spans="6:6" ht="15.75" customHeight="1">
      <c r="F699" s="86"/>
    </row>
    <row r="700" spans="6:6" ht="15.75" customHeight="1">
      <c r="F700" s="86"/>
    </row>
    <row r="701" spans="6:6" ht="15.75" customHeight="1">
      <c r="F701" s="86"/>
    </row>
    <row r="702" spans="6:6" ht="15.75" customHeight="1">
      <c r="F702" s="86"/>
    </row>
    <row r="703" spans="6:6" ht="15.75" customHeight="1">
      <c r="F703" s="86"/>
    </row>
    <row r="704" spans="6:6" ht="15.75" customHeight="1">
      <c r="F704" s="86"/>
    </row>
    <row r="705" spans="6:6" ht="15.75" customHeight="1">
      <c r="F705" s="86"/>
    </row>
    <row r="706" spans="6:6" ht="15.75" customHeight="1">
      <c r="F706" s="86"/>
    </row>
    <row r="707" spans="6:6" ht="15.75" customHeight="1">
      <c r="F707" s="86"/>
    </row>
    <row r="708" spans="6:6" ht="15.75" customHeight="1">
      <c r="F708" s="86"/>
    </row>
    <row r="709" spans="6:6" ht="15.75" customHeight="1">
      <c r="F709" s="86"/>
    </row>
    <row r="710" spans="6:6" ht="15.75" customHeight="1">
      <c r="F710" s="86"/>
    </row>
    <row r="711" spans="6:6" ht="15.75" customHeight="1">
      <c r="F711" s="86"/>
    </row>
    <row r="712" spans="6:6" ht="15.75" customHeight="1">
      <c r="F712" s="86"/>
    </row>
    <row r="713" spans="6:6" ht="15.75" customHeight="1">
      <c r="F713" s="86"/>
    </row>
    <row r="714" spans="6:6" ht="15.75" customHeight="1">
      <c r="F714" s="86"/>
    </row>
    <row r="715" spans="6:6" ht="15.75" customHeight="1">
      <c r="F715" s="86"/>
    </row>
    <row r="716" spans="6:6" ht="15.75" customHeight="1">
      <c r="F716" s="86"/>
    </row>
    <row r="717" spans="6:6" ht="15.75" customHeight="1">
      <c r="F717" s="86"/>
    </row>
    <row r="718" spans="6:6" ht="15.75" customHeight="1">
      <c r="F718" s="86"/>
    </row>
    <row r="719" spans="6:6" ht="15.75" customHeight="1">
      <c r="F719" s="86"/>
    </row>
    <row r="720" spans="6:6" ht="15.75" customHeight="1">
      <c r="F720" s="86"/>
    </row>
    <row r="721" spans="6:6" ht="15.75" customHeight="1">
      <c r="F721" s="86"/>
    </row>
    <row r="722" spans="6:6" ht="15.75" customHeight="1">
      <c r="F722" s="86"/>
    </row>
    <row r="723" spans="6:6" ht="15.75" customHeight="1">
      <c r="F723" s="86"/>
    </row>
    <row r="724" spans="6:6" ht="15.75" customHeight="1">
      <c r="F724" s="86"/>
    </row>
    <row r="725" spans="6:6" ht="15.75" customHeight="1">
      <c r="F725" s="86"/>
    </row>
    <row r="726" spans="6:6" ht="15.75" customHeight="1">
      <c r="F726" s="86"/>
    </row>
    <row r="727" spans="6:6" ht="15.75" customHeight="1">
      <c r="F727" s="86"/>
    </row>
    <row r="728" spans="6:6" ht="15.75" customHeight="1">
      <c r="F728" s="86"/>
    </row>
    <row r="729" spans="6:6" ht="15.75" customHeight="1">
      <c r="F729" s="86"/>
    </row>
    <row r="730" spans="6:6" ht="15.75" customHeight="1">
      <c r="F730" s="86"/>
    </row>
    <row r="731" spans="6:6" ht="15.75" customHeight="1">
      <c r="F731" s="86"/>
    </row>
    <row r="732" spans="6:6" ht="15.75" customHeight="1">
      <c r="F732" s="86"/>
    </row>
    <row r="733" spans="6:6" ht="15.75" customHeight="1">
      <c r="F733" s="86"/>
    </row>
    <row r="734" spans="6:6" ht="15.75" customHeight="1">
      <c r="F734" s="86"/>
    </row>
    <row r="735" spans="6:6" ht="15.75" customHeight="1">
      <c r="F735" s="86"/>
    </row>
    <row r="736" spans="6:6" ht="15.75" customHeight="1">
      <c r="F736" s="86"/>
    </row>
    <row r="737" spans="6:6" ht="15.75" customHeight="1">
      <c r="F737" s="86"/>
    </row>
    <row r="738" spans="6:6" ht="15.75" customHeight="1">
      <c r="F738" s="86"/>
    </row>
    <row r="739" spans="6:6" ht="15.75" customHeight="1">
      <c r="F739" s="86"/>
    </row>
    <row r="740" spans="6:6" ht="15.75" customHeight="1">
      <c r="F740" s="86"/>
    </row>
    <row r="741" spans="6:6" ht="15.75" customHeight="1">
      <c r="F741" s="86"/>
    </row>
    <row r="742" spans="6:6" ht="15.75" customHeight="1">
      <c r="F742" s="86"/>
    </row>
    <row r="743" spans="6:6" ht="15.75" customHeight="1">
      <c r="F743" s="86"/>
    </row>
    <row r="744" spans="6:6" ht="15.75" customHeight="1">
      <c r="F744" s="86"/>
    </row>
    <row r="745" spans="6:6" ht="15.75" customHeight="1">
      <c r="F745" s="86"/>
    </row>
    <row r="746" spans="6:6" ht="15.75" customHeight="1">
      <c r="F746" s="86"/>
    </row>
    <row r="747" spans="6:6" ht="15.75" customHeight="1">
      <c r="F747" s="86"/>
    </row>
    <row r="748" spans="6:6" ht="15.75" customHeight="1">
      <c r="F748" s="86"/>
    </row>
    <row r="749" spans="6:6" ht="15.75" customHeight="1">
      <c r="F749" s="86"/>
    </row>
    <row r="750" spans="6:6" ht="15.75" customHeight="1">
      <c r="F750" s="86"/>
    </row>
    <row r="751" spans="6:6" ht="15.75" customHeight="1">
      <c r="F751" s="86"/>
    </row>
    <row r="752" spans="6:6" ht="15.75" customHeight="1">
      <c r="F752" s="86"/>
    </row>
    <row r="753" spans="6:6" ht="15.75" customHeight="1">
      <c r="F753" s="86"/>
    </row>
    <row r="754" spans="6:6" ht="15.75" customHeight="1">
      <c r="F754" s="86"/>
    </row>
    <row r="755" spans="6:6" ht="15.75" customHeight="1">
      <c r="F755" s="86"/>
    </row>
    <row r="756" spans="6:6" ht="15.75" customHeight="1">
      <c r="F756" s="86"/>
    </row>
    <row r="757" spans="6:6" ht="15.75" customHeight="1">
      <c r="F757" s="86"/>
    </row>
    <row r="758" spans="6:6" ht="15.75" customHeight="1">
      <c r="F758" s="86"/>
    </row>
    <row r="759" spans="6:6" ht="15.75" customHeight="1">
      <c r="F759" s="86"/>
    </row>
    <row r="760" spans="6:6" ht="15.75" customHeight="1">
      <c r="F760" s="86"/>
    </row>
    <row r="761" spans="6:6" ht="15.75" customHeight="1">
      <c r="F761" s="86"/>
    </row>
    <row r="762" spans="6:6" ht="15.75" customHeight="1">
      <c r="F762" s="86"/>
    </row>
    <row r="763" spans="6:6" ht="15.75" customHeight="1">
      <c r="F763" s="86"/>
    </row>
    <row r="764" spans="6:6" ht="15.75" customHeight="1">
      <c r="F764" s="86"/>
    </row>
    <row r="765" spans="6:6" ht="15.75" customHeight="1">
      <c r="F765" s="86"/>
    </row>
    <row r="766" spans="6:6" ht="15.75" customHeight="1">
      <c r="F766" s="86"/>
    </row>
    <row r="767" spans="6:6" ht="15.75" customHeight="1">
      <c r="F767" s="86"/>
    </row>
    <row r="768" spans="6:6" ht="15.75" customHeight="1">
      <c r="F768" s="86"/>
    </row>
    <row r="769" spans="6:6" ht="15.75" customHeight="1">
      <c r="F769" s="86"/>
    </row>
    <row r="770" spans="6:6" ht="15.75" customHeight="1">
      <c r="F770" s="86"/>
    </row>
    <row r="771" spans="6:6" ht="15.75" customHeight="1">
      <c r="F771" s="86"/>
    </row>
    <row r="772" spans="6:6" ht="15.75" customHeight="1">
      <c r="F772" s="86"/>
    </row>
    <row r="773" spans="6:6" ht="15.75" customHeight="1">
      <c r="F773" s="86"/>
    </row>
    <row r="774" spans="6:6" ht="15.75" customHeight="1">
      <c r="F774" s="86"/>
    </row>
    <row r="775" spans="6:6" ht="15.75" customHeight="1">
      <c r="F775" s="86"/>
    </row>
    <row r="776" spans="6:6" ht="15.75" customHeight="1">
      <c r="F776" s="86"/>
    </row>
    <row r="777" spans="6:6" ht="15.75" customHeight="1">
      <c r="F777" s="86"/>
    </row>
    <row r="778" spans="6:6" ht="15.75" customHeight="1">
      <c r="F778" s="86"/>
    </row>
    <row r="779" spans="6:6" ht="15.75" customHeight="1">
      <c r="F779" s="86"/>
    </row>
    <row r="780" spans="6:6" ht="15.75" customHeight="1">
      <c r="F780" s="86"/>
    </row>
    <row r="781" spans="6:6" ht="15.75" customHeight="1">
      <c r="F781" s="86"/>
    </row>
    <row r="782" spans="6:6" ht="15.75" customHeight="1">
      <c r="F782" s="86"/>
    </row>
    <row r="783" spans="6:6" ht="15.75" customHeight="1">
      <c r="F783" s="86"/>
    </row>
    <row r="784" spans="6:6" ht="15.75" customHeight="1">
      <c r="F784" s="86"/>
    </row>
    <row r="785" spans="6:6" ht="15.75" customHeight="1">
      <c r="F785" s="86"/>
    </row>
    <row r="786" spans="6:6" ht="15.75" customHeight="1">
      <c r="F786" s="86"/>
    </row>
    <row r="787" spans="6:6" ht="15.75" customHeight="1">
      <c r="F787" s="86"/>
    </row>
    <row r="788" spans="6:6" ht="15.75" customHeight="1">
      <c r="F788" s="86"/>
    </row>
    <row r="789" spans="6:6" ht="15.75" customHeight="1">
      <c r="F789" s="86"/>
    </row>
    <row r="790" spans="6:6" ht="15.75" customHeight="1">
      <c r="F790" s="86"/>
    </row>
    <row r="791" spans="6:6" ht="15.75" customHeight="1">
      <c r="F791" s="86"/>
    </row>
    <row r="792" spans="6:6" ht="15.75" customHeight="1">
      <c r="F792" s="86"/>
    </row>
    <row r="793" spans="6:6" ht="15.75" customHeight="1">
      <c r="F793" s="86"/>
    </row>
    <row r="794" spans="6:6" ht="15.75" customHeight="1">
      <c r="F794" s="86"/>
    </row>
    <row r="795" spans="6:6" ht="15.75" customHeight="1">
      <c r="F795" s="86"/>
    </row>
    <row r="796" spans="6:6" ht="15.75" customHeight="1">
      <c r="F796" s="86"/>
    </row>
    <row r="797" spans="6:6" ht="15.75" customHeight="1">
      <c r="F797" s="86"/>
    </row>
    <row r="798" spans="6:6" ht="15.75" customHeight="1">
      <c r="F798" s="86"/>
    </row>
    <row r="799" spans="6:6" ht="15.75" customHeight="1">
      <c r="F799" s="86"/>
    </row>
    <row r="800" spans="6:6" ht="15.75" customHeight="1">
      <c r="F800" s="86"/>
    </row>
    <row r="801" spans="6:6" ht="15.75" customHeight="1">
      <c r="F801" s="86"/>
    </row>
    <row r="802" spans="6:6" ht="15.75" customHeight="1">
      <c r="F802" s="86"/>
    </row>
    <row r="803" spans="6:6" ht="15.75" customHeight="1">
      <c r="F803" s="86"/>
    </row>
    <row r="804" spans="6:6" ht="15.75" customHeight="1">
      <c r="F804" s="86"/>
    </row>
    <row r="805" spans="6:6" ht="15.75" customHeight="1">
      <c r="F805" s="86"/>
    </row>
    <row r="806" spans="6:6" ht="15.75" customHeight="1">
      <c r="F806" s="86"/>
    </row>
    <row r="807" spans="6:6" ht="15.75" customHeight="1">
      <c r="F807" s="86"/>
    </row>
    <row r="808" spans="6:6" ht="15.75" customHeight="1">
      <c r="F808" s="86"/>
    </row>
    <row r="809" spans="6:6" ht="15.75" customHeight="1">
      <c r="F809" s="86"/>
    </row>
    <row r="810" spans="6:6" ht="15.75" customHeight="1">
      <c r="F810" s="86"/>
    </row>
    <row r="811" spans="6:6" ht="15.75" customHeight="1">
      <c r="F811" s="86"/>
    </row>
    <row r="812" spans="6:6" ht="15.75" customHeight="1">
      <c r="F812" s="86"/>
    </row>
    <row r="813" spans="6:6" ht="15.75" customHeight="1">
      <c r="F813" s="86"/>
    </row>
    <row r="814" spans="6:6" ht="15.75" customHeight="1">
      <c r="F814" s="86"/>
    </row>
    <row r="815" spans="6:6" ht="15.75" customHeight="1">
      <c r="F815" s="86"/>
    </row>
    <row r="816" spans="6:6" ht="15.75" customHeight="1">
      <c r="F816" s="86"/>
    </row>
    <row r="817" spans="6:6" ht="15.75" customHeight="1">
      <c r="F817" s="86"/>
    </row>
    <row r="818" spans="6:6" ht="15.75" customHeight="1">
      <c r="F818" s="86"/>
    </row>
    <row r="819" spans="6:6" ht="15.75" customHeight="1">
      <c r="F819" s="86"/>
    </row>
    <row r="820" spans="6:6" ht="15.75" customHeight="1">
      <c r="F820" s="86"/>
    </row>
    <row r="821" spans="6:6" ht="15.75" customHeight="1">
      <c r="F821" s="86"/>
    </row>
    <row r="822" spans="6:6" ht="15.75" customHeight="1">
      <c r="F822" s="86"/>
    </row>
    <row r="823" spans="6:6" ht="15.75" customHeight="1">
      <c r="F823" s="86"/>
    </row>
    <row r="824" spans="6:6" ht="15.75" customHeight="1">
      <c r="F824" s="86"/>
    </row>
    <row r="825" spans="6:6" ht="15.75" customHeight="1">
      <c r="F825" s="86"/>
    </row>
    <row r="826" spans="6:6" ht="15.75" customHeight="1">
      <c r="F826" s="86"/>
    </row>
    <row r="827" spans="6:6" ht="15.75" customHeight="1">
      <c r="F827" s="86"/>
    </row>
    <row r="828" spans="6:6" ht="15.75" customHeight="1">
      <c r="F828" s="86"/>
    </row>
    <row r="829" spans="6:6" ht="15.75" customHeight="1">
      <c r="F829" s="86"/>
    </row>
    <row r="830" spans="6:6" ht="15.75" customHeight="1">
      <c r="F830" s="86"/>
    </row>
    <row r="831" spans="6:6" ht="15.75" customHeight="1">
      <c r="F831" s="86"/>
    </row>
    <row r="832" spans="6:6" ht="15.75" customHeight="1">
      <c r="F832" s="86"/>
    </row>
    <row r="833" spans="6:6" ht="15.75" customHeight="1">
      <c r="F833" s="86"/>
    </row>
    <row r="834" spans="6:6" ht="15.75" customHeight="1">
      <c r="F834" s="86"/>
    </row>
    <row r="835" spans="6:6" ht="15.75" customHeight="1">
      <c r="F835" s="86"/>
    </row>
    <row r="836" spans="6:6" ht="15.75" customHeight="1">
      <c r="F836" s="86"/>
    </row>
    <row r="837" spans="6:6" ht="15.75" customHeight="1">
      <c r="F837" s="86"/>
    </row>
    <row r="838" spans="6:6" ht="15.75" customHeight="1">
      <c r="F838" s="86"/>
    </row>
    <row r="839" spans="6:6" ht="15.75" customHeight="1">
      <c r="F839" s="86"/>
    </row>
    <row r="840" spans="6:6" ht="15.75" customHeight="1">
      <c r="F840" s="86"/>
    </row>
    <row r="841" spans="6:6" ht="15.75" customHeight="1">
      <c r="F841" s="86"/>
    </row>
    <row r="842" spans="6:6" ht="15.75" customHeight="1">
      <c r="F842" s="86"/>
    </row>
    <row r="843" spans="6:6" ht="15.75" customHeight="1">
      <c r="F843" s="86"/>
    </row>
    <row r="844" spans="6:6" ht="15.75" customHeight="1">
      <c r="F844" s="86"/>
    </row>
    <row r="845" spans="6:6" ht="15.75" customHeight="1">
      <c r="F845" s="86"/>
    </row>
    <row r="846" spans="6:6" ht="15.75" customHeight="1">
      <c r="F846" s="86"/>
    </row>
    <row r="847" spans="6:6" ht="15.75" customHeight="1">
      <c r="F847" s="86"/>
    </row>
    <row r="848" spans="6:6" ht="15.75" customHeight="1">
      <c r="F848" s="86"/>
    </row>
    <row r="849" spans="6:6" ht="15.75" customHeight="1">
      <c r="F849" s="86"/>
    </row>
    <row r="850" spans="6:6" ht="15.75" customHeight="1">
      <c r="F850" s="86"/>
    </row>
    <row r="851" spans="6:6" ht="15.75" customHeight="1">
      <c r="F851" s="86"/>
    </row>
    <row r="852" spans="6:6" ht="15.75" customHeight="1">
      <c r="F852" s="86"/>
    </row>
    <row r="853" spans="6:6" ht="15.75" customHeight="1">
      <c r="F853" s="86"/>
    </row>
    <row r="854" spans="6:6" ht="15.75" customHeight="1">
      <c r="F854" s="86"/>
    </row>
    <row r="855" spans="6:6" ht="15.75" customHeight="1">
      <c r="F855" s="86"/>
    </row>
    <row r="856" spans="6:6" ht="15.75" customHeight="1">
      <c r="F856" s="86"/>
    </row>
    <row r="857" spans="6:6" ht="15.75" customHeight="1">
      <c r="F857" s="86"/>
    </row>
    <row r="858" spans="6:6" ht="15.75" customHeight="1">
      <c r="F858" s="86"/>
    </row>
    <row r="859" spans="6:6" ht="15.75" customHeight="1">
      <c r="F859" s="86"/>
    </row>
    <row r="860" spans="6:6" ht="15.75" customHeight="1">
      <c r="F860" s="86"/>
    </row>
    <row r="861" spans="6:6" ht="15.75" customHeight="1">
      <c r="F861" s="86"/>
    </row>
    <row r="862" spans="6:6" ht="15.75" customHeight="1">
      <c r="F862" s="86"/>
    </row>
    <row r="863" spans="6:6" ht="15.75" customHeight="1">
      <c r="F863" s="86"/>
    </row>
    <row r="864" spans="6:6" ht="15.75" customHeight="1">
      <c r="F864" s="86"/>
    </row>
    <row r="865" spans="6:6" ht="15.75" customHeight="1">
      <c r="F865" s="86"/>
    </row>
    <row r="866" spans="6:6" ht="15.75" customHeight="1">
      <c r="F866" s="86"/>
    </row>
    <row r="867" spans="6:6" ht="15.75" customHeight="1">
      <c r="F867" s="86"/>
    </row>
    <row r="868" spans="6:6" ht="15.75" customHeight="1">
      <c r="F868" s="86"/>
    </row>
    <row r="869" spans="6:6" ht="15.75" customHeight="1">
      <c r="F869" s="86"/>
    </row>
    <row r="870" spans="6:6" ht="15.75" customHeight="1">
      <c r="F870" s="86"/>
    </row>
    <row r="871" spans="6:6" ht="15.75" customHeight="1">
      <c r="F871" s="86"/>
    </row>
    <row r="872" spans="6:6" ht="15.75" customHeight="1">
      <c r="F872" s="86"/>
    </row>
    <row r="873" spans="6:6" ht="15.75" customHeight="1">
      <c r="F873" s="86"/>
    </row>
    <row r="874" spans="6:6" ht="15.75" customHeight="1">
      <c r="F874" s="86"/>
    </row>
    <row r="875" spans="6:6" ht="15.75" customHeight="1">
      <c r="F875" s="86"/>
    </row>
    <row r="876" spans="6:6" ht="15.75" customHeight="1">
      <c r="F876" s="86"/>
    </row>
    <row r="877" spans="6:6" ht="15.75" customHeight="1">
      <c r="F877" s="86"/>
    </row>
    <row r="878" spans="6:6" ht="15.75" customHeight="1">
      <c r="F878" s="86"/>
    </row>
    <row r="879" spans="6:6" ht="15.75" customHeight="1">
      <c r="F879" s="86"/>
    </row>
    <row r="880" spans="6:6" ht="15.75" customHeight="1">
      <c r="F880" s="86"/>
    </row>
    <row r="881" spans="6:6" ht="15.75" customHeight="1">
      <c r="F881" s="86"/>
    </row>
    <row r="882" spans="6:6" ht="15.75" customHeight="1">
      <c r="F882" s="86"/>
    </row>
    <row r="883" spans="6:6" ht="15.75" customHeight="1">
      <c r="F883" s="86"/>
    </row>
    <row r="884" spans="6:6" ht="15.75" customHeight="1">
      <c r="F884" s="86"/>
    </row>
    <row r="885" spans="6:6" ht="15.75" customHeight="1">
      <c r="F885" s="86"/>
    </row>
    <row r="886" spans="6:6" ht="15.75" customHeight="1">
      <c r="F886" s="86"/>
    </row>
    <row r="887" spans="6:6" ht="15.75" customHeight="1">
      <c r="F887" s="86"/>
    </row>
    <row r="888" spans="6:6" ht="15.75" customHeight="1">
      <c r="F888" s="86"/>
    </row>
    <row r="889" spans="6:6" ht="15.75" customHeight="1">
      <c r="F889" s="86"/>
    </row>
    <row r="890" spans="6:6" ht="15.75" customHeight="1">
      <c r="F890" s="86"/>
    </row>
    <row r="891" spans="6:6" ht="15.75" customHeight="1">
      <c r="F891" s="86"/>
    </row>
    <row r="892" spans="6:6" ht="15.75" customHeight="1">
      <c r="F892" s="86"/>
    </row>
    <row r="893" spans="6:6" ht="15.75" customHeight="1">
      <c r="F893" s="86"/>
    </row>
    <row r="894" spans="6:6" ht="15.75" customHeight="1">
      <c r="F894" s="86"/>
    </row>
    <row r="895" spans="6:6" ht="15.75" customHeight="1">
      <c r="F895" s="86"/>
    </row>
    <row r="896" spans="6:6" ht="15.75" customHeight="1">
      <c r="F896" s="86"/>
    </row>
    <row r="897" spans="6:6" ht="15.75" customHeight="1">
      <c r="F897" s="86"/>
    </row>
    <row r="898" spans="6:6" ht="15.75" customHeight="1">
      <c r="F898" s="86"/>
    </row>
    <row r="899" spans="6:6" ht="15.75" customHeight="1">
      <c r="F899" s="86"/>
    </row>
    <row r="900" spans="6:6" ht="15.75" customHeight="1">
      <c r="F900" s="86"/>
    </row>
    <row r="901" spans="6:6" ht="15.75" customHeight="1">
      <c r="F901" s="86"/>
    </row>
    <row r="902" spans="6:6" ht="15.75" customHeight="1">
      <c r="F902" s="86"/>
    </row>
    <row r="903" spans="6:6" ht="15.75" customHeight="1">
      <c r="F903" s="86"/>
    </row>
    <row r="904" spans="6:6" ht="15.75" customHeight="1">
      <c r="F904" s="86"/>
    </row>
    <row r="905" spans="6:6" ht="15.75" customHeight="1">
      <c r="F905" s="86"/>
    </row>
    <row r="906" spans="6:6" ht="15.75" customHeight="1">
      <c r="F906" s="86"/>
    </row>
    <row r="907" spans="6:6" ht="15.75" customHeight="1">
      <c r="F907" s="86"/>
    </row>
    <row r="908" spans="6:6" ht="15.75" customHeight="1">
      <c r="F908" s="86"/>
    </row>
    <row r="909" spans="6:6" ht="15.75" customHeight="1">
      <c r="F909" s="86"/>
    </row>
    <row r="910" spans="6:6" ht="15.75" customHeight="1">
      <c r="F910" s="86"/>
    </row>
    <row r="911" spans="6:6" ht="15.75" customHeight="1">
      <c r="F911" s="86"/>
    </row>
    <row r="912" spans="6:6" ht="15.75" customHeight="1">
      <c r="F912" s="86"/>
    </row>
    <row r="913" spans="6:6" ht="15.75" customHeight="1">
      <c r="F913" s="86"/>
    </row>
    <row r="914" spans="6:6" ht="15.75" customHeight="1">
      <c r="F914" s="86"/>
    </row>
    <row r="915" spans="6:6" ht="15.75" customHeight="1">
      <c r="F915" s="86"/>
    </row>
    <row r="916" spans="6:6" ht="15.75" customHeight="1">
      <c r="F916" s="86"/>
    </row>
    <row r="917" spans="6:6" ht="15.75" customHeight="1">
      <c r="F917" s="86"/>
    </row>
    <row r="918" spans="6:6" ht="15.75" customHeight="1">
      <c r="F918" s="86"/>
    </row>
    <row r="919" spans="6:6" ht="15.75" customHeight="1">
      <c r="F919" s="86"/>
    </row>
    <row r="920" spans="6:6" ht="15.75" customHeight="1">
      <c r="F920" s="86"/>
    </row>
    <row r="921" spans="6:6" ht="15.75" customHeight="1">
      <c r="F921" s="86"/>
    </row>
    <row r="922" spans="6:6" ht="15.75" customHeight="1">
      <c r="F922" s="86"/>
    </row>
    <row r="923" spans="6:6" ht="15.75" customHeight="1">
      <c r="F923" s="86"/>
    </row>
    <row r="924" spans="6:6" ht="15.75" customHeight="1">
      <c r="F924" s="86"/>
    </row>
    <row r="925" spans="6:6" ht="15.75" customHeight="1">
      <c r="F925" s="86"/>
    </row>
    <row r="926" spans="6:6" ht="15.75" customHeight="1">
      <c r="F926" s="86"/>
    </row>
    <row r="927" spans="6:6" ht="15.75" customHeight="1">
      <c r="F927" s="86"/>
    </row>
    <row r="928" spans="6:6" ht="15.75" customHeight="1">
      <c r="F928" s="86"/>
    </row>
    <row r="929" spans="6:6" ht="15.75" customHeight="1">
      <c r="F929" s="86"/>
    </row>
    <row r="930" spans="6:6" ht="15.75" customHeight="1">
      <c r="F930" s="86"/>
    </row>
    <row r="931" spans="6:6" ht="15.75" customHeight="1">
      <c r="F931" s="86"/>
    </row>
    <row r="932" spans="6:6" ht="15.75" customHeight="1">
      <c r="F932" s="86"/>
    </row>
    <row r="933" spans="6:6" ht="15.75" customHeight="1">
      <c r="F933" s="86"/>
    </row>
    <row r="934" spans="6:6" ht="15.75" customHeight="1">
      <c r="F934" s="86"/>
    </row>
    <row r="935" spans="6:6" ht="15.75" customHeight="1">
      <c r="F935" s="86"/>
    </row>
    <row r="936" spans="6:6" ht="15.75" customHeight="1">
      <c r="F936" s="86"/>
    </row>
    <row r="937" spans="6:6" ht="15.75" customHeight="1">
      <c r="F937" s="86"/>
    </row>
    <row r="938" spans="6:6" ht="15.75" customHeight="1">
      <c r="F938" s="86"/>
    </row>
    <row r="939" spans="6:6" ht="15.75" customHeight="1">
      <c r="F939" s="86"/>
    </row>
    <row r="940" spans="6:6" ht="15.75" customHeight="1">
      <c r="F940" s="86"/>
    </row>
    <row r="941" spans="6:6" ht="15.75" customHeight="1">
      <c r="F941" s="86"/>
    </row>
    <row r="942" spans="6:6" ht="15.75" customHeight="1">
      <c r="F942" s="86"/>
    </row>
    <row r="943" spans="6:6" ht="15.75" customHeight="1">
      <c r="F943" s="86"/>
    </row>
    <row r="944" spans="6:6" ht="15.75" customHeight="1">
      <c r="F944" s="86"/>
    </row>
    <row r="945" spans="6:6" ht="15.75" customHeight="1">
      <c r="F945" s="86"/>
    </row>
    <row r="946" spans="6:6" ht="15.75" customHeight="1">
      <c r="F946" s="86"/>
    </row>
    <row r="947" spans="6:6" ht="15.75" customHeight="1">
      <c r="F947" s="86"/>
    </row>
    <row r="948" spans="6:6" ht="15.75" customHeight="1">
      <c r="F948" s="86"/>
    </row>
    <row r="949" spans="6:6" ht="15.75" customHeight="1">
      <c r="F949" s="86"/>
    </row>
    <row r="950" spans="6:6" ht="15.75" customHeight="1">
      <c r="F950" s="86"/>
    </row>
    <row r="951" spans="6:6" ht="15.75" customHeight="1">
      <c r="F951" s="86"/>
    </row>
    <row r="952" spans="6:6" ht="15.75" customHeight="1">
      <c r="F952" s="86"/>
    </row>
    <row r="953" spans="6:6" ht="15.75" customHeight="1">
      <c r="F953" s="86"/>
    </row>
    <row r="954" spans="6:6" ht="15.75" customHeight="1">
      <c r="F954" s="86"/>
    </row>
    <row r="955" spans="6:6" ht="15.75" customHeight="1">
      <c r="F955" s="86"/>
    </row>
    <row r="956" spans="6:6" ht="15.75" customHeight="1">
      <c r="F956" s="86"/>
    </row>
    <row r="957" spans="6:6" ht="15.75" customHeight="1">
      <c r="F957" s="86"/>
    </row>
    <row r="958" spans="6:6" ht="15.75" customHeight="1">
      <c r="F958" s="86"/>
    </row>
    <row r="959" spans="6:6" ht="15.75" customHeight="1">
      <c r="F959" s="86"/>
    </row>
    <row r="960" spans="6:6" ht="15.75" customHeight="1">
      <c r="F960" s="86"/>
    </row>
    <row r="961" spans="6:6" ht="15.75" customHeight="1">
      <c r="F961" s="86"/>
    </row>
    <row r="962" spans="6:6" ht="15.75" customHeight="1">
      <c r="F962" s="86"/>
    </row>
    <row r="963" spans="6:6" ht="15.75" customHeight="1">
      <c r="F963" s="86"/>
    </row>
    <row r="964" spans="6:6" ht="15.75" customHeight="1">
      <c r="F964" s="86"/>
    </row>
    <row r="965" spans="6:6" ht="15.75" customHeight="1">
      <c r="F965" s="86"/>
    </row>
    <row r="966" spans="6:6" ht="15.75" customHeight="1">
      <c r="F966" s="86"/>
    </row>
    <row r="967" spans="6:6" ht="15.75" customHeight="1">
      <c r="F967" s="86"/>
    </row>
    <row r="968" spans="6:6" ht="15.75" customHeight="1">
      <c r="F968" s="86"/>
    </row>
    <row r="969" spans="6:6" ht="15.75" customHeight="1">
      <c r="F969" s="86"/>
    </row>
    <row r="970" spans="6:6" ht="15.75" customHeight="1">
      <c r="F970" s="86"/>
    </row>
    <row r="971" spans="6:6" ht="15.75" customHeight="1">
      <c r="F971" s="86"/>
    </row>
    <row r="972" spans="6:6" ht="15.75" customHeight="1">
      <c r="F972" s="86"/>
    </row>
    <row r="973" spans="6:6" ht="15.75" customHeight="1">
      <c r="F973" s="86"/>
    </row>
    <row r="974" spans="6:6" ht="15.75" customHeight="1">
      <c r="F974" s="86"/>
    </row>
    <row r="975" spans="6:6" ht="15.75" customHeight="1">
      <c r="F975" s="86"/>
    </row>
    <row r="976" spans="6:6" ht="15.75" customHeight="1">
      <c r="F976" s="86"/>
    </row>
    <row r="977" spans="6:6" ht="15.75" customHeight="1">
      <c r="F977" s="86"/>
    </row>
    <row r="978" spans="6:6" ht="15.75" customHeight="1">
      <c r="F978" s="86"/>
    </row>
    <row r="979" spans="6:6" ht="15.75" customHeight="1">
      <c r="F979" s="86"/>
    </row>
    <row r="980" spans="6:6" ht="15.75" customHeight="1">
      <c r="F980" s="86"/>
    </row>
    <row r="981" spans="6:6" ht="15.75" customHeight="1">
      <c r="F981" s="86"/>
    </row>
    <row r="982" spans="6:6" ht="15.75" customHeight="1">
      <c r="F982" s="86"/>
    </row>
    <row r="983" spans="6:6" ht="15.75" customHeight="1">
      <c r="F983" s="86"/>
    </row>
    <row r="984" spans="6:6" ht="15.75" customHeight="1">
      <c r="F984" s="86"/>
    </row>
    <row r="985" spans="6:6" ht="15.75" customHeight="1">
      <c r="F985" s="86"/>
    </row>
    <row r="986" spans="6:6" ht="15.75" customHeight="1">
      <c r="F986" s="86"/>
    </row>
    <row r="987" spans="6:6" ht="15.75" customHeight="1">
      <c r="F987" s="86"/>
    </row>
    <row r="988" spans="6:6" ht="15.75" customHeight="1">
      <c r="F988" s="86"/>
    </row>
    <row r="989" spans="6:6" ht="15.75" customHeight="1">
      <c r="F989" s="86"/>
    </row>
    <row r="990" spans="6:6" ht="15.75" customHeight="1">
      <c r="F990" s="86"/>
    </row>
    <row r="991" spans="6:6" ht="15.75" customHeight="1">
      <c r="F991" s="86"/>
    </row>
    <row r="992" spans="6:6" ht="15.75" customHeight="1">
      <c r="F992" s="86"/>
    </row>
    <row r="993" spans="6:6" ht="15.75" customHeight="1">
      <c r="F993" s="86"/>
    </row>
    <row r="994" spans="6:6" ht="15.75" customHeight="1">
      <c r="F994" s="86"/>
    </row>
    <row r="995" spans="6:6" ht="15.75" customHeight="1">
      <c r="F995" s="86"/>
    </row>
    <row r="996" spans="6:6" ht="15.75" customHeight="1">
      <c r="F996" s="86"/>
    </row>
    <row r="997" spans="6:6" ht="15.75" customHeight="1">
      <c r="F997" s="86"/>
    </row>
    <row r="998" spans="6:6" ht="15.75" customHeight="1">
      <c r="F998" s="86"/>
    </row>
    <row r="999" spans="6:6" ht="15.75" customHeight="1">
      <c r="F999" s="86"/>
    </row>
    <row r="1000" spans="6:6" ht="15.75" customHeight="1">
      <c r="F1000" s="86"/>
    </row>
    <row r="1001" spans="6:6" ht="15.75" customHeight="1">
      <c r="F1001" s="86"/>
    </row>
    <row r="1002" spans="6:6" ht="15.75" customHeight="1">
      <c r="F1002" s="86"/>
    </row>
    <row r="1003" spans="6:6" ht="15.75" customHeight="1">
      <c r="F1003" s="86"/>
    </row>
    <row r="1004" spans="6:6" ht="15.75" customHeight="1">
      <c r="F1004" s="86"/>
    </row>
    <row r="1005" spans="6:6" ht="15.75" customHeight="1">
      <c r="F1005" s="86"/>
    </row>
    <row r="1006" spans="6:6" ht="15.75" customHeight="1">
      <c r="F1006" s="86"/>
    </row>
    <row r="1007" spans="6:6" ht="15.75" customHeight="1">
      <c r="F1007" s="86"/>
    </row>
    <row r="1008" spans="6:6" ht="15.75" customHeight="1">
      <c r="F1008" s="86"/>
    </row>
    <row r="1009" spans="6:6" ht="15.75" customHeight="1">
      <c r="F1009" s="86"/>
    </row>
    <row r="1010" spans="6:6" ht="15.75" customHeight="1">
      <c r="F1010" s="86"/>
    </row>
    <row r="1011" spans="6:6" ht="15.75" customHeight="1">
      <c r="F1011" s="86"/>
    </row>
    <row r="1012" spans="6:6" ht="15.75" customHeight="1">
      <c r="F1012" s="86"/>
    </row>
    <row r="1013" spans="6:6" ht="15.75" customHeight="1">
      <c r="F1013" s="86"/>
    </row>
    <row r="1014" spans="6:6" ht="15.75" customHeight="1">
      <c r="F1014" s="86"/>
    </row>
    <row r="1015" spans="6:6" ht="15.75" customHeight="1">
      <c r="F1015" s="86"/>
    </row>
    <row r="1016" spans="6:6" ht="15.75" customHeight="1">
      <c r="F1016" s="86"/>
    </row>
    <row r="1017" spans="6:6" ht="15.75" customHeight="1">
      <c r="F1017" s="86"/>
    </row>
    <row r="1018" spans="6:6" ht="15.75" customHeight="1">
      <c r="F1018" s="86"/>
    </row>
    <row r="1019" spans="6:6" ht="15.75" customHeight="1">
      <c r="F1019" s="86"/>
    </row>
    <row r="1020" spans="6:6" ht="15.75" customHeight="1">
      <c r="F1020" s="86"/>
    </row>
    <row r="1021" spans="6:6" ht="15.75" customHeight="1">
      <c r="F1021" s="86"/>
    </row>
    <row r="1022" spans="6:6" ht="15.75" customHeight="1">
      <c r="F1022" s="86"/>
    </row>
    <row r="1023" spans="6:6" ht="15.75" customHeight="1">
      <c r="F1023" s="86"/>
    </row>
    <row r="1024" spans="6:6" ht="15.75" customHeight="1">
      <c r="F1024" s="86"/>
    </row>
    <row r="1025" spans="6:6" ht="15.75" customHeight="1">
      <c r="F1025" s="86"/>
    </row>
    <row r="1026" spans="6:6" ht="15.75" customHeight="1">
      <c r="F1026" s="86"/>
    </row>
    <row r="1027" spans="6:6" ht="15.75" customHeight="1">
      <c r="F1027" s="86"/>
    </row>
    <row r="1028" spans="6:6" ht="15.75" customHeight="1">
      <c r="F1028" s="86"/>
    </row>
    <row r="1029" spans="6:6" ht="15.75" customHeight="1">
      <c r="F1029" s="86"/>
    </row>
    <row r="1030" spans="6:6" ht="15.75" customHeight="1">
      <c r="F1030" s="86"/>
    </row>
    <row r="1031" spans="6:6" ht="15.75" customHeight="1">
      <c r="F1031" s="86"/>
    </row>
    <row r="1032" spans="6:6" ht="15.75" customHeight="1">
      <c r="F1032" s="86"/>
    </row>
    <row r="1033" spans="6:6" ht="15.75" customHeight="1">
      <c r="F1033" s="86"/>
    </row>
    <row r="1034" spans="6:6" ht="15.75" customHeight="1">
      <c r="F1034" s="86"/>
    </row>
    <row r="1035" spans="6:6" ht="15.75" customHeight="1">
      <c r="F1035" s="86"/>
    </row>
    <row r="1036" spans="6:6" ht="15.75" customHeight="1">
      <c r="F1036" s="86"/>
    </row>
    <row r="1037" spans="6:6" ht="15.75" customHeight="1">
      <c r="F1037" s="86"/>
    </row>
    <row r="1038" spans="6:6" ht="15.75" customHeight="1">
      <c r="F1038" s="86"/>
    </row>
    <row r="1039" spans="6:6" ht="15.75" customHeight="1">
      <c r="F1039" s="86"/>
    </row>
    <row r="1040" spans="6:6" ht="15.75" customHeight="1">
      <c r="F1040" s="86"/>
    </row>
    <row r="1041" spans="6:6" ht="15.75" customHeight="1">
      <c r="F1041" s="86"/>
    </row>
    <row r="1042" spans="6:6" ht="15.75" customHeight="1">
      <c r="F1042" s="86"/>
    </row>
    <row r="1043" spans="6:6" ht="15.75" customHeight="1">
      <c r="F1043" s="86"/>
    </row>
    <row r="1044" spans="6:6" ht="15.75" customHeight="1">
      <c r="F1044" s="86"/>
    </row>
    <row r="1045" spans="6:6" ht="15.75" customHeight="1">
      <c r="F1045" s="86"/>
    </row>
    <row r="1046" spans="6:6" ht="15.75" customHeight="1">
      <c r="F1046" s="86"/>
    </row>
    <row r="1047" spans="6:6" ht="15.75" customHeight="1">
      <c r="F1047" s="86"/>
    </row>
    <row r="1048" spans="6:6" ht="15.75" customHeight="1">
      <c r="F1048" s="86"/>
    </row>
    <row r="1049" spans="6:6" ht="15.75" customHeight="1">
      <c r="F1049" s="86"/>
    </row>
    <row r="1050" spans="6:6" ht="15.75" customHeight="1">
      <c r="F1050" s="86"/>
    </row>
    <row r="1051" spans="6:6" ht="15.75" customHeight="1">
      <c r="F1051" s="86"/>
    </row>
    <row r="1052" spans="6:6" ht="15.75" customHeight="1">
      <c r="F1052" s="86"/>
    </row>
    <row r="1053" spans="6:6" ht="15.75" customHeight="1">
      <c r="F1053" s="86"/>
    </row>
    <row r="1054" spans="6:6" ht="15.75" customHeight="1">
      <c r="F1054" s="86"/>
    </row>
    <row r="1055" spans="6:6" ht="15.75" customHeight="1">
      <c r="F1055" s="86"/>
    </row>
    <row r="1056" spans="6:6" ht="15.75" customHeight="1">
      <c r="F1056" s="86"/>
    </row>
    <row r="1057" spans="6:6" ht="15.75" customHeight="1">
      <c r="F1057" s="86"/>
    </row>
    <row r="1058" spans="6:6" ht="15.75" customHeight="1">
      <c r="F1058" s="86"/>
    </row>
    <row r="1059" spans="6:6" ht="15.75" customHeight="1">
      <c r="F1059" s="86"/>
    </row>
    <row r="1060" spans="6:6" ht="15.75" customHeight="1">
      <c r="F1060" s="86"/>
    </row>
    <row r="1061" spans="6:6" ht="15.75" customHeight="1">
      <c r="F1061" s="86"/>
    </row>
    <row r="1062" spans="6:6" ht="15.75" customHeight="1">
      <c r="F1062" s="86"/>
    </row>
    <row r="1063" spans="6:6" ht="15.75" customHeight="1">
      <c r="F1063" s="86"/>
    </row>
    <row r="1064" spans="6:6" ht="15.75" customHeight="1">
      <c r="F1064" s="86"/>
    </row>
    <row r="1065" spans="6:6" ht="15.75" customHeight="1">
      <c r="F1065" s="86"/>
    </row>
    <row r="1066" spans="6:6" ht="15.75" customHeight="1">
      <c r="F1066" s="86"/>
    </row>
    <row r="1067" spans="6:6" ht="15.75" customHeight="1">
      <c r="F1067" s="86"/>
    </row>
    <row r="1068" spans="6:6" ht="15.75" customHeight="1">
      <c r="F1068" s="86"/>
    </row>
    <row r="1069" spans="6:6" ht="15.75" customHeight="1">
      <c r="F1069" s="86"/>
    </row>
    <row r="1070" spans="6:6" ht="15.75" customHeight="1">
      <c r="F1070" s="86"/>
    </row>
    <row r="1071" spans="6:6" ht="15.75" customHeight="1">
      <c r="F1071" s="86"/>
    </row>
    <row r="1072" spans="6:6" ht="15.75" customHeight="1">
      <c r="F1072" s="86"/>
    </row>
    <row r="1073" spans="6:6" ht="15.75" customHeight="1">
      <c r="F1073" s="86"/>
    </row>
    <row r="1074" spans="6:6" ht="15.75" customHeight="1">
      <c r="F1074" s="86"/>
    </row>
  </sheetData>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008"/>
  <sheetViews>
    <sheetView workbookViewId="0">
      <pane ySplit="1" topLeftCell="A2" activePane="bottomLeft" state="frozen"/>
      <selection pane="bottomLeft" activeCell="B3" sqref="B3"/>
    </sheetView>
  </sheetViews>
  <sheetFormatPr baseColWidth="10" defaultColWidth="10.140625" defaultRowHeight="15" customHeight="1"/>
  <cols>
    <col min="1" max="1" width="20.42578125" customWidth="1"/>
    <col min="2" max="26" width="11" customWidth="1"/>
  </cols>
  <sheetData>
    <row r="1" spans="1:2" ht="15.75" customHeight="1">
      <c r="A1" s="89" t="s">
        <v>333</v>
      </c>
      <c r="B1" s="89" t="s">
        <v>334</v>
      </c>
    </row>
    <row r="2" spans="1:2" ht="15.75" customHeight="1">
      <c r="A2" s="90" t="s">
        <v>43</v>
      </c>
      <c r="B2" s="6">
        <v>0</v>
      </c>
    </row>
    <row r="3" spans="1:2" ht="15.75" customHeight="1">
      <c r="A3" s="91" t="s">
        <v>335</v>
      </c>
      <c r="B3" s="92">
        <v>14</v>
      </c>
    </row>
    <row r="4" spans="1:2" ht="15.75" customHeight="1">
      <c r="A4" s="91" t="s">
        <v>336</v>
      </c>
      <c r="B4" s="92">
        <v>4.5999999999999996</v>
      </c>
    </row>
    <row r="5" spans="1:2" ht="15.75" customHeight="1">
      <c r="A5" s="91" t="s">
        <v>337</v>
      </c>
      <c r="B5" s="92">
        <v>14</v>
      </c>
    </row>
    <row r="6" spans="1:2" ht="15.75" customHeight="1">
      <c r="A6" s="91" t="s">
        <v>338</v>
      </c>
      <c r="B6" s="92">
        <v>8.8000000000000007</v>
      </c>
    </row>
    <row r="7" spans="1:2" ht="15.75" customHeight="1">
      <c r="A7" s="91" t="s">
        <v>339</v>
      </c>
      <c r="B7" s="92">
        <v>20</v>
      </c>
    </row>
    <row r="8" spans="1:2" ht="15.75" customHeight="1">
      <c r="A8" s="91" t="s">
        <v>340</v>
      </c>
      <c r="B8" s="92">
        <v>10.8</v>
      </c>
    </row>
    <row r="9" spans="1:2" ht="15.75" customHeight="1">
      <c r="A9" s="91" t="s">
        <v>341</v>
      </c>
      <c r="B9" s="92">
        <v>7.8</v>
      </c>
    </row>
    <row r="10" spans="1:2" ht="15.75" customHeight="1">
      <c r="A10" s="91" t="s">
        <v>342</v>
      </c>
      <c r="B10" s="92">
        <v>14.2</v>
      </c>
    </row>
    <row r="11" spans="1:2" ht="15.75" customHeight="1">
      <c r="A11" s="91" t="s">
        <v>343</v>
      </c>
      <c r="B11" s="92">
        <v>6.8</v>
      </c>
    </row>
    <row r="12" spans="1:2" ht="15.75" customHeight="1">
      <c r="A12" s="91" t="s">
        <v>42</v>
      </c>
      <c r="B12" s="92">
        <v>14</v>
      </c>
    </row>
    <row r="13" spans="1:2" ht="15.75" customHeight="1">
      <c r="A13" s="91" t="s">
        <v>344</v>
      </c>
      <c r="B13" s="92">
        <v>13</v>
      </c>
    </row>
    <row r="14" spans="1:2" ht="15.75" customHeight="1">
      <c r="A14" s="91" t="s">
        <v>345</v>
      </c>
      <c r="B14" s="92">
        <v>7.2</v>
      </c>
    </row>
    <row r="15" spans="1:2" ht="15.75" customHeight="1">
      <c r="A15" s="91" t="s">
        <v>346</v>
      </c>
      <c r="B15" s="92">
        <v>39</v>
      </c>
    </row>
    <row r="16" spans="1:2" ht="15.75" customHeight="1">
      <c r="A16" s="91" t="s">
        <v>347</v>
      </c>
      <c r="B16" s="92">
        <v>0.8</v>
      </c>
    </row>
    <row r="17" spans="1:2" ht="15.75" customHeight="1">
      <c r="A17" s="91" t="s">
        <v>348</v>
      </c>
      <c r="B17" s="92">
        <v>12</v>
      </c>
    </row>
    <row r="18" spans="1:2" ht="15.75" customHeight="1">
      <c r="A18" s="91" t="s">
        <v>349</v>
      </c>
      <c r="B18" s="92">
        <v>11.5</v>
      </c>
    </row>
    <row r="19" spans="1:2" ht="15.75" customHeight="1">
      <c r="A19" s="91" t="s">
        <v>350</v>
      </c>
      <c r="B19" s="92">
        <v>8.9</v>
      </c>
    </row>
    <row r="20" spans="1:2" ht="15.75" customHeight="1">
      <c r="A20" s="91" t="s">
        <v>351</v>
      </c>
      <c r="B20" s="92">
        <v>11.1</v>
      </c>
    </row>
    <row r="21" spans="1:2" ht="15.75" customHeight="1">
      <c r="A21" s="91" t="s">
        <v>352</v>
      </c>
      <c r="B21" s="92">
        <v>59</v>
      </c>
    </row>
    <row r="22" spans="1:2" ht="15.75" customHeight="1">
      <c r="A22" s="91" t="s">
        <v>39</v>
      </c>
      <c r="B22" s="92">
        <v>12</v>
      </c>
    </row>
    <row r="23" spans="1:2" ht="15.75" customHeight="1">
      <c r="A23" s="91" t="s">
        <v>353</v>
      </c>
      <c r="B23" s="92">
        <v>2.6</v>
      </c>
    </row>
    <row r="24" spans="1:2" ht="15.75" customHeight="1">
      <c r="A24" s="91" t="s">
        <v>354</v>
      </c>
      <c r="B24" s="92">
        <v>25</v>
      </c>
    </row>
    <row r="25" spans="1:2" ht="15.75" customHeight="1">
      <c r="A25" s="91" t="s">
        <v>355</v>
      </c>
      <c r="B25" s="92">
        <v>6.8</v>
      </c>
    </row>
    <row r="26" spans="1:2" ht="15.75" customHeight="1">
      <c r="A26" s="91" t="s">
        <v>356</v>
      </c>
      <c r="B26" s="92">
        <v>17.7</v>
      </c>
    </row>
    <row r="27" spans="1:2" ht="15.75" customHeight="1">
      <c r="A27" s="91" t="s">
        <v>357</v>
      </c>
      <c r="B27" s="92">
        <v>24</v>
      </c>
    </row>
    <row r="28" spans="1:2" ht="15.75" customHeight="1">
      <c r="A28" s="91" t="s">
        <v>358</v>
      </c>
      <c r="B28" s="92">
        <v>10</v>
      </c>
    </row>
    <row r="29" spans="1:2" ht="15.75" customHeight="1">
      <c r="A29" s="91" t="s">
        <v>359</v>
      </c>
      <c r="B29" s="92">
        <v>3.3</v>
      </c>
    </row>
    <row r="30" spans="1:2" ht="15.75" customHeight="1">
      <c r="A30" s="91" t="s">
        <v>360</v>
      </c>
      <c r="B30" s="92">
        <v>60</v>
      </c>
    </row>
    <row r="31" spans="1:2" ht="15.75" customHeight="1">
      <c r="A31" s="91" t="s">
        <v>361</v>
      </c>
      <c r="B31" s="92">
        <v>15</v>
      </c>
    </row>
    <row r="32" spans="1:2" ht="15.75" customHeight="1">
      <c r="A32" s="91" t="s">
        <v>362</v>
      </c>
      <c r="B32" s="92">
        <v>3.2</v>
      </c>
    </row>
    <row r="33" spans="1:2" ht="15.75" customHeight="1">
      <c r="A33" s="91" t="s">
        <v>363</v>
      </c>
      <c r="B33" s="92">
        <v>26</v>
      </c>
    </row>
    <row r="34" spans="1:2" ht="15.75" customHeight="1">
      <c r="A34" s="91" t="s">
        <v>364</v>
      </c>
      <c r="B34" s="92">
        <v>15.3</v>
      </c>
    </row>
    <row r="35" spans="1:2" ht="15.75" customHeight="1">
      <c r="A35" s="91" t="s">
        <v>365</v>
      </c>
      <c r="B35" s="92">
        <v>16</v>
      </c>
    </row>
    <row r="36" spans="1:2" ht="15.75" customHeight="1">
      <c r="A36" s="91" t="s">
        <v>366</v>
      </c>
      <c r="B36" s="92">
        <v>10.8</v>
      </c>
    </row>
    <row r="37" spans="1:2" ht="15.75" customHeight="1">
      <c r="A37" s="91" t="s">
        <v>367</v>
      </c>
      <c r="B37" s="92">
        <v>10</v>
      </c>
    </row>
    <row r="38" spans="1:2" ht="15.75" customHeight="1">
      <c r="A38" s="91" t="s">
        <v>368</v>
      </c>
      <c r="B38" s="92">
        <v>7.5</v>
      </c>
    </row>
    <row r="39" spans="1:2" ht="15.75" customHeight="1">
      <c r="A39" s="91" t="s">
        <v>369</v>
      </c>
      <c r="B39" s="92">
        <v>4.9000000000000004</v>
      </c>
    </row>
    <row r="40" spans="1:2" ht="15.75" customHeight="1">
      <c r="A40" s="91" t="s">
        <v>370</v>
      </c>
      <c r="B40" s="92">
        <v>5</v>
      </c>
    </row>
    <row r="41" spans="1:2" ht="15.75" customHeight="1">
      <c r="A41" s="91" t="s">
        <v>371</v>
      </c>
      <c r="B41" s="92">
        <v>13</v>
      </c>
    </row>
    <row r="42" spans="1:2" ht="15.75" customHeight="1">
      <c r="A42" s="91" t="s">
        <v>372</v>
      </c>
      <c r="B42" s="92">
        <v>13</v>
      </c>
    </row>
    <row r="43" spans="1:2" ht="15.75" customHeight="1">
      <c r="A43" s="91" t="s">
        <v>373</v>
      </c>
      <c r="B43" s="92">
        <v>5.7</v>
      </c>
    </row>
    <row r="44" spans="1:2" ht="15.75" customHeight="1">
      <c r="A44" s="91" t="s">
        <v>374</v>
      </c>
      <c r="B44" s="92">
        <v>5</v>
      </c>
    </row>
    <row r="45" spans="1:2" ht="15.75" customHeight="1">
      <c r="A45" s="91" t="s">
        <v>375</v>
      </c>
      <c r="B45" s="92">
        <v>12.8</v>
      </c>
    </row>
    <row r="46" spans="1:2" ht="15.75" customHeight="1">
      <c r="A46" s="91" t="s">
        <v>376</v>
      </c>
      <c r="B46" s="92">
        <v>2.7</v>
      </c>
    </row>
    <row r="47" spans="1:2" ht="15.75" customHeight="1">
      <c r="A47" s="91" t="s">
        <v>377</v>
      </c>
      <c r="B47" s="92">
        <v>72</v>
      </c>
    </row>
    <row r="48" spans="1:2" ht="15.75" customHeight="1">
      <c r="A48" s="91" t="s">
        <v>378</v>
      </c>
      <c r="B48" s="92">
        <v>16</v>
      </c>
    </row>
    <row r="49" spans="1:2" ht="15.75" customHeight="1">
      <c r="A49" s="91" t="s">
        <v>379</v>
      </c>
      <c r="B49" s="92">
        <v>5.6</v>
      </c>
    </row>
    <row r="50" spans="1:2" ht="15.75" customHeight="1">
      <c r="A50" s="91" t="s">
        <v>380</v>
      </c>
      <c r="B50" s="92">
        <v>15</v>
      </c>
    </row>
    <row r="51" spans="1:2" ht="15.75" customHeight="1">
      <c r="A51" s="91" t="s">
        <v>381</v>
      </c>
      <c r="B51" s="92">
        <v>14</v>
      </c>
    </row>
    <row r="52" spans="1:2" ht="15.75" customHeight="1">
      <c r="A52" s="91" t="s">
        <v>382</v>
      </c>
      <c r="B52" s="92">
        <v>7</v>
      </c>
    </row>
    <row r="53" spans="1:2" ht="15.75" customHeight="1">
      <c r="A53" s="91" t="s">
        <v>383</v>
      </c>
      <c r="B53" s="92">
        <v>3.9</v>
      </c>
    </row>
    <row r="54" spans="1:2" ht="15.75" customHeight="1">
      <c r="A54" s="91" t="s">
        <v>384</v>
      </c>
      <c r="B54" s="92">
        <v>12.2</v>
      </c>
    </row>
    <row r="55" spans="1:2" ht="15.75" customHeight="1">
      <c r="A55" s="91" t="s">
        <v>385</v>
      </c>
      <c r="B55" s="92">
        <v>7</v>
      </c>
    </row>
    <row r="56" spans="1:2" ht="15.75" customHeight="1">
      <c r="A56" s="91" t="s">
        <v>386</v>
      </c>
      <c r="B56" s="92">
        <v>15</v>
      </c>
    </row>
    <row r="57" spans="1:2" ht="15.75" customHeight="1">
      <c r="A57" s="91" t="s">
        <v>387</v>
      </c>
      <c r="B57" s="92">
        <v>7.2</v>
      </c>
    </row>
    <row r="58" spans="1:2" ht="15.75" customHeight="1">
      <c r="A58" s="91" t="s">
        <v>388</v>
      </c>
      <c r="B58" s="92">
        <v>7.3</v>
      </c>
    </row>
    <row r="59" spans="1:2" ht="15.75" customHeight="1">
      <c r="A59" s="91" t="s">
        <v>389</v>
      </c>
      <c r="B59" s="92">
        <v>6</v>
      </c>
    </row>
    <row r="60" spans="1:2" ht="15.75" customHeight="1">
      <c r="A60" s="91" t="s">
        <v>390</v>
      </c>
      <c r="B60" s="92">
        <v>4.9000000000000004</v>
      </c>
    </row>
    <row r="61" spans="1:2" ht="15.75" customHeight="1">
      <c r="A61" s="91" t="s">
        <v>391</v>
      </c>
      <c r="B61" s="92">
        <v>3</v>
      </c>
    </row>
    <row r="62" spans="1:2" ht="15.75" customHeight="1">
      <c r="A62" s="91" t="s">
        <v>392</v>
      </c>
      <c r="B62" s="92">
        <v>20</v>
      </c>
    </row>
    <row r="63" spans="1:2" ht="15.75" customHeight="1">
      <c r="A63" s="91" t="s">
        <v>393</v>
      </c>
      <c r="B63" s="92">
        <v>15</v>
      </c>
    </row>
    <row r="64" spans="1:2" ht="15.75" customHeight="1">
      <c r="A64" s="91" t="s">
        <v>394</v>
      </c>
      <c r="B64" s="92">
        <v>14.7</v>
      </c>
    </row>
    <row r="65" spans="1:2" ht="15.75" customHeight="1">
      <c r="A65" s="91" t="s">
        <v>395</v>
      </c>
      <c r="B65" s="92">
        <v>14</v>
      </c>
    </row>
    <row r="66" spans="1:2" ht="15.75" customHeight="1">
      <c r="A66" s="91" t="s">
        <v>396</v>
      </c>
      <c r="B66" s="92">
        <v>4.5</v>
      </c>
    </row>
    <row r="67" spans="1:2" ht="15.75" customHeight="1">
      <c r="A67" s="91" t="s">
        <v>397</v>
      </c>
      <c r="B67" s="92">
        <v>16.600000000000001</v>
      </c>
    </row>
    <row r="68" spans="1:2" ht="15.75" customHeight="1">
      <c r="A68" s="91" t="s">
        <v>41</v>
      </c>
      <c r="B68" s="92">
        <v>12</v>
      </c>
    </row>
    <row r="69" spans="1:2" ht="15.75" customHeight="1">
      <c r="A69" s="91" t="s">
        <v>398</v>
      </c>
      <c r="B69" s="92">
        <v>62</v>
      </c>
    </row>
    <row r="70" spans="1:2" ht="15.75" customHeight="1">
      <c r="A70" s="91" t="s">
        <v>399</v>
      </c>
      <c r="B70" s="92">
        <v>2.2000000000000002</v>
      </c>
    </row>
    <row r="71" spans="1:2" ht="15.75" customHeight="1">
      <c r="A71" s="91" t="s">
        <v>400</v>
      </c>
      <c r="B71" s="92">
        <v>22</v>
      </c>
    </row>
    <row r="72" spans="1:2" ht="15.75" customHeight="1">
      <c r="A72" s="91" t="s">
        <v>401</v>
      </c>
      <c r="B72" s="92">
        <v>7.7</v>
      </c>
    </row>
    <row r="73" spans="1:2" ht="15.75" customHeight="1">
      <c r="A73" s="91" t="s">
        <v>402</v>
      </c>
      <c r="B73" s="92">
        <v>5.8</v>
      </c>
    </row>
    <row r="74" spans="1:2" ht="15.75" customHeight="1">
      <c r="A74" s="91" t="s">
        <v>403</v>
      </c>
      <c r="B74" s="92">
        <v>12.5</v>
      </c>
    </row>
    <row r="75" spans="1:2" ht="15.75" customHeight="1">
      <c r="A75" s="91" t="s">
        <v>404</v>
      </c>
      <c r="B75" s="92">
        <v>13</v>
      </c>
    </row>
    <row r="76" spans="1:2" ht="15.75" customHeight="1">
      <c r="A76" s="91" t="s">
        <v>405</v>
      </c>
      <c r="B76" s="92">
        <v>8.5</v>
      </c>
    </row>
    <row r="77" spans="1:2" ht="15.75" customHeight="1">
      <c r="A77" s="91" t="s">
        <v>406</v>
      </c>
      <c r="B77" s="92">
        <v>10.5</v>
      </c>
    </row>
    <row r="78" spans="1:2" ht="15.75" customHeight="1">
      <c r="A78" s="91" t="s">
        <v>407</v>
      </c>
      <c r="B78" s="92">
        <v>14.5</v>
      </c>
    </row>
    <row r="79" spans="1:2" ht="15.75" customHeight="1">
      <c r="A79" s="91" t="s">
        <v>408</v>
      </c>
      <c r="B79" s="92">
        <v>6.5</v>
      </c>
    </row>
    <row r="80" spans="1:2" ht="15.75" customHeight="1">
      <c r="A80" s="91" t="s">
        <v>409</v>
      </c>
      <c r="B80" s="92">
        <v>14</v>
      </c>
    </row>
    <row r="81" spans="1:2" ht="15.75" customHeight="1">
      <c r="A81" s="91" t="s">
        <v>410</v>
      </c>
      <c r="B81" s="92">
        <v>13.7</v>
      </c>
    </row>
    <row r="82" spans="1:2" ht="15.75" customHeight="1">
      <c r="A82" s="91" t="s">
        <v>411</v>
      </c>
      <c r="B82" s="92">
        <v>5.8</v>
      </c>
    </row>
    <row r="83" spans="1:2" ht="15.75" customHeight="1">
      <c r="A83" s="91" t="s">
        <v>412</v>
      </c>
      <c r="B83" s="92">
        <v>7.9</v>
      </c>
    </row>
    <row r="84" spans="1:2" ht="15.75" customHeight="1">
      <c r="A84" s="91" t="s">
        <v>413</v>
      </c>
      <c r="B84" s="92">
        <v>6.3</v>
      </c>
    </row>
    <row r="85" spans="1:2" ht="15.75" customHeight="1">
      <c r="A85" s="91" t="s">
        <v>414</v>
      </c>
      <c r="B85" s="92">
        <v>8</v>
      </c>
    </row>
    <row r="86" spans="1:2" ht="15.75" customHeight="1">
      <c r="A86" s="91" t="s">
        <v>415</v>
      </c>
      <c r="B86" s="92">
        <v>20</v>
      </c>
    </row>
    <row r="87" spans="1:2" ht="15.75" customHeight="1">
      <c r="A87" s="91" t="s">
        <v>416</v>
      </c>
      <c r="B87" s="92">
        <v>9</v>
      </c>
    </row>
    <row r="88" spans="1:2" ht="15.75" customHeight="1">
      <c r="A88" s="91" t="s">
        <v>417</v>
      </c>
      <c r="B88" s="92">
        <v>6</v>
      </c>
    </row>
    <row r="89" spans="1:2" ht="15.75" customHeight="1">
      <c r="A89" s="91" t="s">
        <v>418</v>
      </c>
      <c r="B89" s="92">
        <v>10</v>
      </c>
    </row>
    <row r="90" spans="1:2" ht="15.75" customHeight="1">
      <c r="A90" s="91" t="s">
        <v>419</v>
      </c>
      <c r="B90" s="92">
        <v>3.2</v>
      </c>
    </row>
    <row r="91" spans="1:2" ht="15.75" customHeight="1">
      <c r="A91" s="91" t="s">
        <v>420</v>
      </c>
      <c r="B91" s="92">
        <v>5.2</v>
      </c>
    </row>
    <row r="92" spans="1:2" ht="15.75" customHeight="1">
      <c r="A92" s="91" t="s">
        <v>421</v>
      </c>
      <c r="B92" s="92">
        <v>6</v>
      </c>
    </row>
    <row r="93" spans="1:2" ht="15.75" customHeight="1">
      <c r="A93" s="91" t="s">
        <v>422</v>
      </c>
      <c r="B93" s="92">
        <v>3.7</v>
      </c>
    </row>
    <row r="94" spans="1:2" ht="15.75" customHeight="1">
      <c r="A94" s="91" t="s">
        <v>423</v>
      </c>
      <c r="B94" s="92">
        <v>4.9000000000000004</v>
      </c>
    </row>
    <row r="95" spans="1:2" ht="15.75" customHeight="1">
      <c r="A95" s="91" t="s">
        <v>424</v>
      </c>
      <c r="B95" s="92">
        <v>13</v>
      </c>
    </row>
    <row r="96" spans="1:2" ht="15.75" customHeight="1">
      <c r="A96" s="91" t="s">
        <v>425</v>
      </c>
      <c r="B96" s="92">
        <v>63</v>
      </c>
    </row>
    <row r="97" spans="1:2" ht="15.75" customHeight="1">
      <c r="A97" s="91" t="s">
        <v>426</v>
      </c>
      <c r="B97" s="92">
        <v>2.2000000000000002</v>
      </c>
    </row>
    <row r="98" spans="1:2" ht="15.75" customHeight="1">
      <c r="A98" s="91" t="s">
        <v>427</v>
      </c>
      <c r="B98" s="92">
        <v>24</v>
      </c>
    </row>
    <row r="99" spans="1:2" ht="15.75" customHeight="1">
      <c r="A99" s="91" t="s">
        <v>428</v>
      </c>
      <c r="B99" s="92">
        <v>11.9</v>
      </c>
    </row>
    <row r="100" spans="1:2" ht="15.75" customHeight="1">
      <c r="A100" s="91" t="s">
        <v>429</v>
      </c>
      <c r="B100" s="92">
        <v>4.8</v>
      </c>
    </row>
    <row r="101" spans="1:2" ht="15.75" customHeight="1">
      <c r="A101" s="91" t="s">
        <v>430</v>
      </c>
      <c r="B101" s="92">
        <v>15</v>
      </c>
    </row>
    <row r="102" spans="1:2" ht="15.75" customHeight="1">
      <c r="A102" s="91" t="s">
        <v>431</v>
      </c>
      <c r="B102" s="92">
        <v>4</v>
      </c>
    </row>
    <row r="103" spans="1:2" ht="15.75" customHeight="1">
      <c r="A103" s="91" t="s">
        <v>432</v>
      </c>
      <c r="B103" s="92">
        <v>3</v>
      </c>
    </row>
    <row r="104" spans="1:2" ht="15.75" customHeight="1">
      <c r="A104" s="91" t="s">
        <v>433</v>
      </c>
      <c r="B104" s="92">
        <v>9</v>
      </c>
    </row>
    <row r="105" spans="1:2" ht="15.75" customHeight="1">
      <c r="A105" s="91" t="s">
        <v>434</v>
      </c>
      <c r="B105" s="92">
        <v>3.9</v>
      </c>
    </row>
    <row r="106" spans="1:2" ht="15.75" customHeight="1">
      <c r="A106" s="91" t="s">
        <v>435</v>
      </c>
      <c r="B106" s="92">
        <v>3.2</v>
      </c>
    </row>
    <row r="107" spans="1:2" ht="15.75" customHeight="1">
      <c r="A107" s="91" t="s">
        <v>436</v>
      </c>
      <c r="B107" s="92">
        <v>16.100000000000001</v>
      </c>
    </row>
    <row r="108" spans="1:2" ht="15.75" customHeight="1">
      <c r="A108" s="91" t="s">
        <v>437</v>
      </c>
      <c r="B108" s="92">
        <v>12.8</v>
      </c>
    </row>
    <row r="109" spans="1:2" ht="15.75" customHeight="1">
      <c r="A109" s="91" t="s">
        <v>438</v>
      </c>
      <c r="B109" s="92">
        <v>14</v>
      </c>
    </row>
    <row r="110" spans="1:2" ht="15.75" customHeight="1">
      <c r="A110" s="91" t="s">
        <v>439</v>
      </c>
      <c r="B110" s="92">
        <v>11.1</v>
      </c>
    </row>
    <row r="111" spans="1:2" ht="15.75" customHeight="1">
      <c r="A111" s="91" t="s">
        <v>440</v>
      </c>
      <c r="B111" s="92">
        <v>4.7</v>
      </c>
    </row>
    <row r="112" spans="1:2" ht="15.75" customHeight="1">
      <c r="A112" s="91" t="s">
        <v>441</v>
      </c>
      <c r="B112" s="92">
        <v>16.5</v>
      </c>
    </row>
    <row r="113" spans="1:2" ht="15.75" customHeight="1">
      <c r="A113" s="91" t="s">
        <v>442</v>
      </c>
      <c r="B113" s="92">
        <v>6</v>
      </c>
    </row>
    <row r="114" spans="1:2" ht="15.75" customHeight="1">
      <c r="A114" s="91" t="s">
        <v>443</v>
      </c>
      <c r="B114" s="92">
        <v>12</v>
      </c>
    </row>
    <row r="115" spans="1:2" ht="15.75" customHeight="1">
      <c r="A115" s="91" t="s">
        <v>444</v>
      </c>
      <c r="B115" s="92">
        <v>6</v>
      </c>
    </row>
    <row r="116" spans="1:2" ht="15.75" customHeight="1">
      <c r="A116" s="91" t="s">
        <v>445</v>
      </c>
      <c r="B116" s="92">
        <v>17</v>
      </c>
    </row>
    <row r="117" spans="1:2" ht="15.75" customHeight="1">
      <c r="A117" s="91" t="s">
        <v>446</v>
      </c>
      <c r="B117" s="92">
        <v>7</v>
      </c>
    </row>
    <row r="118" spans="1:2" ht="15.75" customHeight="1">
      <c r="A118" s="91" t="s">
        <v>447</v>
      </c>
      <c r="B118" s="92">
        <v>15.4</v>
      </c>
    </row>
    <row r="119" spans="1:2" ht="15.75" customHeight="1">
      <c r="A119" s="91" t="s">
        <v>448</v>
      </c>
      <c r="B119" s="92">
        <v>64</v>
      </c>
    </row>
    <row r="120" spans="1:2" ht="15.75" customHeight="1">
      <c r="A120" s="91" t="s">
        <v>449</v>
      </c>
      <c r="B120" s="92">
        <v>6.5</v>
      </c>
    </row>
    <row r="121" spans="1:2" ht="15.75" customHeight="1">
      <c r="A121" s="91" t="s">
        <v>450</v>
      </c>
      <c r="B121" s="92">
        <v>5.0999999999999996</v>
      </c>
    </row>
    <row r="122" spans="1:2" ht="15.75" customHeight="1">
      <c r="A122" s="91" t="s">
        <v>451</v>
      </c>
      <c r="B122" s="92">
        <v>9.4</v>
      </c>
    </row>
    <row r="123" spans="1:2" ht="15.75" customHeight="1"/>
    <row r="124" spans="1:2" ht="15.75" customHeight="1"/>
    <row r="125" spans="1:2" ht="15.75" customHeight="1"/>
    <row r="126" spans="1:2" ht="15.75" customHeight="1"/>
    <row r="127" spans="1:2" ht="15.75" customHeight="1"/>
    <row r="128" spans="1:2"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pageMargins left="0.7" right="0.7" top="0.75" bottom="0.75" header="0" footer="0"/>
  <pageSetup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006"/>
  <sheetViews>
    <sheetView workbookViewId="0">
      <pane ySplit="1" topLeftCell="A2" activePane="bottomLeft" state="frozen"/>
      <selection pane="bottomLeft" activeCell="B3" sqref="B3"/>
    </sheetView>
  </sheetViews>
  <sheetFormatPr baseColWidth="10" defaultColWidth="10.140625" defaultRowHeight="15" customHeight="1"/>
  <cols>
    <col min="1" max="1" width="28.28515625" customWidth="1"/>
    <col min="2" max="26" width="11" customWidth="1"/>
  </cols>
  <sheetData>
    <row r="1" spans="1:3" ht="15.75" customHeight="1">
      <c r="A1" s="28" t="s">
        <v>452</v>
      </c>
      <c r="B1" s="29" t="s">
        <v>453</v>
      </c>
      <c r="C1" s="29" t="s">
        <v>454</v>
      </c>
    </row>
    <row r="2" spans="1:3" ht="15.75" customHeight="1">
      <c r="A2" s="82" t="s">
        <v>455</v>
      </c>
      <c r="B2" s="82">
        <v>75.099999999999994</v>
      </c>
      <c r="C2" s="83" t="s">
        <v>456</v>
      </c>
    </row>
    <row r="3" spans="1:3" ht="15.75" customHeight="1">
      <c r="A3" s="82" t="s">
        <v>457</v>
      </c>
      <c r="B3" s="82">
        <v>75.2</v>
      </c>
      <c r="C3" s="83" t="s">
        <v>456</v>
      </c>
    </row>
    <row r="4" spans="1:3" ht="15.75" customHeight="1">
      <c r="A4" s="82" t="s">
        <v>458</v>
      </c>
      <c r="B4" s="82">
        <v>77.400000000000006</v>
      </c>
      <c r="C4" s="83" t="s">
        <v>456</v>
      </c>
    </row>
    <row r="5" spans="1:3" ht="15.75" customHeight="1">
      <c r="A5" s="82" t="s">
        <v>459</v>
      </c>
      <c r="B5" s="82">
        <v>77.3</v>
      </c>
      <c r="C5" s="83" t="s">
        <v>456</v>
      </c>
    </row>
    <row r="6" spans="1:3" ht="15.75" customHeight="1">
      <c r="A6" s="82" t="s">
        <v>460</v>
      </c>
      <c r="B6" s="82">
        <v>77.3</v>
      </c>
      <c r="C6" s="83" t="s">
        <v>456</v>
      </c>
    </row>
    <row r="7" spans="1:3" ht="15.75" customHeight="1">
      <c r="A7" s="82" t="s">
        <v>461</v>
      </c>
      <c r="B7" s="82">
        <v>77.7</v>
      </c>
      <c r="C7" s="83" t="s">
        <v>456</v>
      </c>
    </row>
    <row r="8" spans="1:3" ht="15.75" customHeight="1">
      <c r="A8" s="82" t="s">
        <v>462</v>
      </c>
      <c r="B8" s="82">
        <v>76.7</v>
      </c>
      <c r="C8" s="83" t="s">
        <v>456</v>
      </c>
    </row>
    <row r="9" spans="1:3" ht="15.75" customHeight="1">
      <c r="A9" s="82" t="s">
        <v>463</v>
      </c>
      <c r="B9" s="82">
        <v>78.599999999999994</v>
      </c>
      <c r="C9" s="83" t="s">
        <v>456</v>
      </c>
    </row>
    <row r="10" spans="1:3" ht="15.75" customHeight="1">
      <c r="A10" s="82" t="s">
        <v>464</v>
      </c>
      <c r="B10" s="82">
        <v>73.8</v>
      </c>
      <c r="C10" s="83" t="s">
        <v>456</v>
      </c>
    </row>
    <row r="11" spans="1:3" ht="15.75" customHeight="1">
      <c r="A11" s="82" t="s">
        <v>465</v>
      </c>
      <c r="B11" s="82">
        <v>77.7</v>
      </c>
      <c r="C11" s="83" t="s">
        <v>456</v>
      </c>
    </row>
    <row r="12" spans="1:3" ht="15.75" customHeight="1">
      <c r="A12" s="82" t="s">
        <v>466</v>
      </c>
      <c r="B12" s="82">
        <v>75.7</v>
      </c>
      <c r="C12" s="83" t="s">
        <v>456</v>
      </c>
    </row>
    <row r="13" spans="1:3" ht="15.75" customHeight="1">
      <c r="A13" s="82" t="s">
        <v>467</v>
      </c>
      <c r="B13" s="82">
        <v>77.7</v>
      </c>
      <c r="C13" s="83" t="s">
        <v>456</v>
      </c>
    </row>
    <row r="14" spans="1:3" ht="15.75" customHeight="1">
      <c r="A14" s="82" t="s">
        <v>468</v>
      </c>
      <c r="B14" s="82">
        <v>78.099999999999994</v>
      </c>
      <c r="C14" s="83" t="s">
        <v>456</v>
      </c>
    </row>
    <row r="15" spans="1:3" ht="15.75" customHeight="1">
      <c r="A15" s="82" t="s">
        <v>469</v>
      </c>
      <c r="B15" s="82">
        <v>77.2</v>
      </c>
      <c r="C15" s="83" t="s">
        <v>456</v>
      </c>
    </row>
    <row r="16" spans="1:3" ht="15.75" customHeight="1">
      <c r="A16" s="82" t="s">
        <v>470</v>
      </c>
      <c r="B16" s="82">
        <v>77.400000000000006</v>
      </c>
      <c r="C16" s="83" t="s">
        <v>456</v>
      </c>
    </row>
    <row r="17" spans="1:3" ht="15.75" customHeight="1">
      <c r="A17" s="82" t="s">
        <v>471</v>
      </c>
      <c r="B17" s="82">
        <v>77.7</v>
      </c>
      <c r="C17" s="83" t="s">
        <v>456</v>
      </c>
    </row>
    <row r="18" spans="1:3" ht="15.75" customHeight="1">
      <c r="A18" s="82" t="s">
        <v>472</v>
      </c>
      <c r="B18" s="82">
        <v>78</v>
      </c>
      <c r="C18" s="83" t="s">
        <v>456</v>
      </c>
    </row>
    <row r="19" spans="1:3" ht="15.75" customHeight="1">
      <c r="A19" s="82" t="s">
        <v>473</v>
      </c>
      <c r="B19" s="82">
        <v>77.400000000000006</v>
      </c>
      <c r="C19" s="83" t="s">
        <v>456</v>
      </c>
    </row>
    <row r="20" spans="1:3" ht="15.75" customHeight="1">
      <c r="A20" s="82" t="s">
        <v>474</v>
      </c>
      <c r="B20" s="82">
        <v>79.400000000000006</v>
      </c>
      <c r="C20" s="83" t="s">
        <v>456</v>
      </c>
    </row>
    <row r="21" spans="1:3" ht="15.75" customHeight="1">
      <c r="A21" s="82" t="s">
        <v>475</v>
      </c>
      <c r="B21" s="82">
        <v>77.8</v>
      </c>
      <c r="C21" s="83" t="s">
        <v>456</v>
      </c>
    </row>
    <row r="22" spans="1:3" ht="15.75" customHeight="1">
      <c r="A22" s="82" t="s">
        <v>476</v>
      </c>
      <c r="B22" s="82">
        <v>76</v>
      </c>
      <c r="C22" s="83" t="s">
        <v>456</v>
      </c>
    </row>
    <row r="23" spans="1:3" ht="15.75" customHeight="1">
      <c r="A23" s="82" t="s">
        <v>477</v>
      </c>
      <c r="B23" s="82">
        <v>76.8</v>
      </c>
      <c r="C23" s="83" t="s">
        <v>478</v>
      </c>
    </row>
    <row r="24" spans="1:3" ht="15.75" customHeight="1">
      <c r="A24" s="82" t="s">
        <v>479</v>
      </c>
      <c r="B24" s="82">
        <v>76.3</v>
      </c>
      <c r="C24" s="83" t="s">
        <v>478</v>
      </c>
    </row>
    <row r="25" spans="1:3" ht="15.75" customHeight="1">
      <c r="A25" s="82" t="s">
        <v>480</v>
      </c>
      <c r="B25" s="82">
        <v>75.099999999999994</v>
      </c>
      <c r="C25" s="83" t="s">
        <v>478</v>
      </c>
    </row>
    <row r="26" spans="1:3" ht="15.75" customHeight="1">
      <c r="A26" s="82" t="s">
        <v>481</v>
      </c>
      <c r="B26" s="82">
        <v>75.400000000000006</v>
      </c>
      <c r="C26" s="83" t="s">
        <v>478</v>
      </c>
    </row>
    <row r="27" spans="1:3" ht="15.75" customHeight="1">
      <c r="A27" s="82" t="s">
        <v>482</v>
      </c>
      <c r="B27" s="82">
        <v>74.7</v>
      </c>
      <c r="C27" s="83" t="s">
        <v>478</v>
      </c>
    </row>
    <row r="28" spans="1:3" ht="15.75" customHeight="1">
      <c r="A28" s="82" t="s">
        <v>483</v>
      </c>
      <c r="B28" s="82">
        <v>74.8</v>
      </c>
      <c r="C28" s="83" t="s">
        <v>484</v>
      </c>
    </row>
    <row r="29" spans="1:3" ht="15.75" customHeight="1">
      <c r="A29" s="82" t="s">
        <v>485</v>
      </c>
      <c r="B29" s="82">
        <v>76.400000000000006</v>
      </c>
      <c r="C29" s="83" t="s">
        <v>478</v>
      </c>
    </row>
    <row r="30" spans="1:3" ht="15.75" customHeight="1">
      <c r="A30" s="82" t="s">
        <v>486</v>
      </c>
      <c r="B30" s="82">
        <v>76.900000000000006</v>
      </c>
      <c r="C30" s="83" t="s">
        <v>478</v>
      </c>
    </row>
    <row r="31" spans="1:3" ht="15.75" customHeight="1">
      <c r="A31" s="82" t="s">
        <v>487</v>
      </c>
      <c r="B31" s="82">
        <v>75.7</v>
      </c>
      <c r="C31" s="83" t="s">
        <v>478</v>
      </c>
    </row>
    <row r="32" spans="1:3" ht="15.75" customHeight="1">
      <c r="A32" s="82" t="s">
        <v>488</v>
      </c>
      <c r="B32" s="82">
        <v>75.900000000000006</v>
      </c>
      <c r="C32" s="83" t="s">
        <v>478</v>
      </c>
    </row>
    <row r="33" spans="1:3" ht="15.75" customHeight="1">
      <c r="A33" s="82" t="s">
        <v>489</v>
      </c>
      <c r="B33" s="82">
        <v>75.3</v>
      </c>
      <c r="C33" s="83" t="s">
        <v>478</v>
      </c>
    </row>
    <row r="34" spans="1:3" ht="15.75" customHeight="1">
      <c r="A34" s="82" t="s">
        <v>490</v>
      </c>
      <c r="B34" s="82">
        <v>75.599999999999994</v>
      </c>
      <c r="C34" s="83" t="s">
        <v>478</v>
      </c>
    </row>
    <row r="35" spans="1:3" ht="15.75" customHeight="1">
      <c r="A35" s="82" t="s">
        <v>491</v>
      </c>
      <c r="B35" s="82">
        <v>77.3</v>
      </c>
      <c r="C35" s="83" t="s">
        <v>484</v>
      </c>
    </row>
    <row r="36" spans="1:3" ht="15.75" customHeight="1">
      <c r="A36" s="82" t="s">
        <v>492</v>
      </c>
      <c r="B36" s="82">
        <v>77.3</v>
      </c>
      <c r="C36" s="83" t="s">
        <v>484</v>
      </c>
    </row>
    <row r="37" spans="1:3" ht="15.75" customHeight="1">
      <c r="A37" s="82" t="s">
        <v>493</v>
      </c>
      <c r="B37" s="82">
        <v>76.599999999999994</v>
      </c>
      <c r="C37" s="83" t="s">
        <v>456</v>
      </c>
    </row>
    <row r="38" spans="1:3" ht="15.75" customHeight="1">
      <c r="A38" s="82" t="s">
        <v>494</v>
      </c>
      <c r="B38" s="82">
        <v>75.5</v>
      </c>
      <c r="C38" s="83" t="s">
        <v>456</v>
      </c>
    </row>
    <row r="39" spans="1:3" ht="15.75" customHeight="1">
      <c r="A39" s="82" t="s">
        <v>495</v>
      </c>
      <c r="B39" s="82">
        <v>78.400000000000006</v>
      </c>
      <c r="C39" s="83" t="s">
        <v>456</v>
      </c>
    </row>
    <row r="40" spans="1:3" ht="15.75" customHeight="1">
      <c r="A40" s="82" t="s">
        <v>496</v>
      </c>
      <c r="B40" s="82">
        <v>77.099999999999994</v>
      </c>
      <c r="C40" s="83" t="s">
        <v>456</v>
      </c>
    </row>
    <row r="41" spans="1:3" ht="15.75" customHeight="1">
      <c r="A41" s="82" t="s">
        <v>497</v>
      </c>
      <c r="B41" s="82">
        <v>76.400000000000006</v>
      </c>
      <c r="C41" s="83" t="s">
        <v>456</v>
      </c>
    </row>
    <row r="42" spans="1:3" ht="15.75" customHeight="1">
      <c r="A42" s="82" t="s">
        <v>498</v>
      </c>
      <c r="B42" s="82">
        <v>76.599999999999994</v>
      </c>
      <c r="C42" s="83" t="s">
        <v>456</v>
      </c>
    </row>
    <row r="43" spans="1:3" ht="15.75" customHeight="1">
      <c r="A43" s="82" t="s">
        <v>499</v>
      </c>
      <c r="B43" s="82">
        <v>84.5</v>
      </c>
      <c r="C43" s="83" t="s">
        <v>456</v>
      </c>
    </row>
    <row r="44" spans="1:3" ht="15.75" customHeight="1">
      <c r="A44" s="82" t="s">
        <v>500</v>
      </c>
      <c r="B44" s="82">
        <v>79.8</v>
      </c>
      <c r="C44" s="83" t="s">
        <v>456</v>
      </c>
    </row>
    <row r="45" spans="1:3" ht="15.75" customHeight="1">
      <c r="A45" s="82" t="s">
        <v>501</v>
      </c>
      <c r="B45" s="82">
        <v>75.900000000000006</v>
      </c>
      <c r="C45" s="83" t="s">
        <v>456</v>
      </c>
    </row>
    <row r="46" spans="1:3" ht="15.75" customHeight="1">
      <c r="A46" s="82" t="s">
        <v>502</v>
      </c>
      <c r="B46" s="82">
        <v>77.5</v>
      </c>
      <c r="C46" s="83" t="s">
        <v>456</v>
      </c>
    </row>
    <row r="47" spans="1:3" ht="15.75" customHeight="1">
      <c r="A47" s="82" t="s">
        <v>503</v>
      </c>
      <c r="B47" s="82">
        <v>77.5</v>
      </c>
      <c r="C47" s="83" t="s">
        <v>456</v>
      </c>
    </row>
    <row r="48" spans="1:3" ht="15.75" customHeight="1">
      <c r="A48" s="82" t="s">
        <v>504</v>
      </c>
      <c r="B48" s="82">
        <v>76.8</v>
      </c>
      <c r="C48" s="83" t="s">
        <v>456</v>
      </c>
    </row>
    <row r="49" spans="1:3" ht="15.75" customHeight="1">
      <c r="A49" s="82" t="s">
        <v>505</v>
      </c>
      <c r="B49" s="82">
        <v>78.3</v>
      </c>
      <c r="C49" s="83" t="s">
        <v>456</v>
      </c>
    </row>
    <row r="50" spans="1:3" ht="15.75" customHeight="1">
      <c r="A50" s="82" t="s">
        <v>506</v>
      </c>
      <c r="B50" s="82">
        <v>77.7</v>
      </c>
      <c r="C50" s="83" t="s">
        <v>456</v>
      </c>
    </row>
    <row r="51" spans="1:3" ht="15.75" customHeight="1">
      <c r="A51" s="82" t="s">
        <v>507</v>
      </c>
      <c r="B51" s="82">
        <v>80.2</v>
      </c>
      <c r="C51" s="83" t="s">
        <v>456</v>
      </c>
    </row>
    <row r="52" spans="1:3" ht="15.75" customHeight="1">
      <c r="A52" s="82" t="s">
        <v>508</v>
      </c>
      <c r="B52" s="82">
        <v>77.7</v>
      </c>
      <c r="C52" s="83" t="s">
        <v>456</v>
      </c>
    </row>
    <row r="53" spans="1:3" ht="15.75" customHeight="1">
      <c r="A53" s="82" t="s">
        <v>509</v>
      </c>
      <c r="B53" s="82">
        <v>77.3</v>
      </c>
      <c r="C53" s="83" t="s">
        <v>456</v>
      </c>
    </row>
    <row r="54" spans="1:3" ht="15.75" customHeight="1">
      <c r="A54" s="82" t="s">
        <v>510</v>
      </c>
      <c r="B54" s="82">
        <v>76</v>
      </c>
      <c r="C54" s="83" t="s">
        <v>456</v>
      </c>
    </row>
    <row r="55" spans="1:3" ht="15.75" customHeight="1">
      <c r="A55" s="82" t="s">
        <v>511</v>
      </c>
      <c r="B55" s="82">
        <v>77.3</v>
      </c>
      <c r="C55" s="83" t="s">
        <v>456</v>
      </c>
    </row>
    <row r="56" spans="1:3" ht="15.75" customHeight="1">
      <c r="A56" s="82" t="s">
        <v>512</v>
      </c>
      <c r="B56" s="82">
        <v>77.3</v>
      </c>
      <c r="C56" s="83" t="s">
        <v>456</v>
      </c>
    </row>
    <row r="57" spans="1:3" ht="15.75" customHeight="1">
      <c r="A57" s="82" t="s">
        <v>513</v>
      </c>
      <c r="B57" s="82">
        <v>78.599999999999994</v>
      </c>
      <c r="C57" s="83" t="s">
        <v>456</v>
      </c>
    </row>
    <row r="58" spans="1:3" ht="15.75" customHeight="1">
      <c r="A58" s="82" t="s">
        <v>514</v>
      </c>
      <c r="B58" s="82">
        <v>77.3</v>
      </c>
      <c r="C58" s="83" t="s">
        <v>456</v>
      </c>
    </row>
    <row r="59" spans="1:3" ht="15.75" customHeight="1">
      <c r="A59" s="82" t="s">
        <v>515</v>
      </c>
      <c r="B59" s="82">
        <v>77.7</v>
      </c>
      <c r="C59" s="83" t="s">
        <v>456</v>
      </c>
    </row>
    <row r="60" spans="1:3" ht="15.75" customHeight="1">
      <c r="A60" s="82" t="s">
        <v>516</v>
      </c>
      <c r="B60" s="82">
        <v>77.7</v>
      </c>
      <c r="C60" s="83" t="s">
        <v>456</v>
      </c>
    </row>
    <row r="61" spans="1:3" ht="15.75" customHeight="1">
      <c r="A61" s="82" t="s">
        <v>517</v>
      </c>
      <c r="B61" s="82">
        <v>77.7</v>
      </c>
      <c r="C61" s="83" t="s">
        <v>456</v>
      </c>
    </row>
    <row r="62" spans="1:3" ht="15.75" customHeight="1">
      <c r="A62" s="82" t="s">
        <v>518</v>
      </c>
      <c r="B62" s="82">
        <v>77.400000000000006</v>
      </c>
      <c r="C62" s="83" t="s">
        <v>456</v>
      </c>
    </row>
    <row r="63" spans="1:3" ht="15.75" customHeight="1">
      <c r="A63" s="82" t="s">
        <v>519</v>
      </c>
      <c r="B63" s="82">
        <v>75.7</v>
      </c>
      <c r="C63" s="83" t="s">
        <v>456</v>
      </c>
    </row>
    <row r="64" spans="1:3" ht="15.75" customHeight="1">
      <c r="A64" s="82" t="s">
        <v>520</v>
      </c>
      <c r="B64" s="82">
        <v>77.2</v>
      </c>
      <c r="C64" s="83" t="s">
        <v>456</v>
      </c>
    </row>
    <row r="65" spans="1:3" ht="15.75" customHeight="1">
      <c r="A65" s="82" t="s">
        <v>521</v>
      </c>
      <c r="B65" s="82">
        <v>77.7</v>
      </c>
      <c r="C65" s="83" t="s">
        <v>456</v>
      </c>
    </row>
    <row r="66" spans="1:3" ht="15.75" customHeight="1">
      <c r="A66" s="82" t="s">
        <v>522</v>
      </c>
      <c r="B66" s="82">
        <v>77.3</v>
      </c>
      <c r="C66" s="83" t="s">
        <v>484</v>
      </c>
    </row>
    <row r="67" spans="1:3" ht="15.75" customHeight="1">
      <c r="A67" s="82" t="s">
        <v>523</v>
      </c>
      <c r="B67" s="82">
        <v>75.099999999999994</v>
      </c>
      <c r="C67" s="83" t="s">
        <v>456</v>
      </c>
    </row>
    <row r="68" spans="1:3" ht="15.75" customHeight="1">
      <c r="A68" s="82" t="s">
        <v>524</v>
      </c>
      <c r="B68" s="82">
        <v>77.3</v>
      </c>
      <c r="C68" s="83" t="s">
        <v>456</v>
      </c>
    </row>
    <row r="69" spans="1:3" ht="15.75" customHeight="1">
      <c r="A69" s="82" t="s">
        <v>525</v>
      </c>
      <c r="B69" s="82">
        <v>77.7</v>
      </c>
      <c r="C69" s="83" t="s">
        <v>456</v>
      </c>
    </row>
    <row r="70" spans="1:3" ht="15.75" customHeight="1">
      <c r="A70" s="82" t="s">
        <v>526</v>
      </c>
      <c r="B70" s="82">
        <v>76.599999999999994</v>
      </c>
      <c r="C70" s="83" t="s">
        <v>456</v>
      </c>
    </row>
    <row r="71" spans="1:3" ht="15.75" customHeight="1">
      <c r="A71" s="82" t="s">
        <v>527</v>
      </c>
      <c r="B71" s="82">
        <v>77.7</v>
      </c>
      <c r="C71" s="83" t="s">
        <v>456</v>
      </c>
    </row>
    <row r="72" spans="1:3" ht="15.75" customHeight="1">
      <c r="A72" s="82" t="s">
        <v>528</v>
      </c>
      <c r="B72" s="82">
        <v>76.599999999999994</v>
      </c>
      <c r="C72" s="83" t="s">
        <v>456</v>
      </c>
    </row>
    <row r="73" spans="1:3" ht="15.75" customHeight="1">
      <c r="A73" s="82" t="s">
        <v>529</v>
      </c>
      <c r="B73" s="82">
        <v>75.5</v>
      </c>
      <c r="C73" s="83" t="s">
        <v>456</v>
      </c>
    </row>
    <row r="74" spans="1:3" ht="15.75" customHeight="1">
      <c r="A74" s="82" t="s">
        <v>530</v>
      </c>
      <c r="B74" s="82">
        <v>78.3</v>
      </c>
      <c r="C74" s="83" t="s">
        <v>456</v>
      </c>
    </row>
    <row r="75" spans="1:3" ht="15.75" customHeight="1">
      <c r="A75" s="82" t="s">
        <v>531</v>
      </c>
      <c r="B75" s="82">
        <v>77.7</v>
      </c>
      <c r="C75" s="83" t="s">
        <v>456</v>
      </c>
    </row>
    <row r="76" spans="1:3" ht="15.75" customHeight="1">
      <c r="A76" s="82" t="s">
        <v>532</v>
      </c>
      <c r="B76" s="82">
        <v>73.8</v>
      </c>
      <c r="C76" s="83" t="s">
        <v>456</v>
      </c>
    </row>
    <row r="77" spans="1:3" ht="15.75" customHeight="1">
      <c r="A77" s="82" t="s">
        <v>533</v>
      </c>
      <c r="B77" s="82">
        <v>77.5</v>
      </c>
      <c r="C77" s="83" t="s">
        <v>456</v>
      </c>
    </row>
    <row r="78" spans="1:3" ht="15.75" customHeight="1">
      <c r="A78" s="82" t="s">
        <v>534</v>
      </c>
      <c r="B78" s="82">
        <v>79.400000000000006</v>
      </c>
      <c r="C78" s="83" t="s">
        <v>456</v>
      </c>
    </row>
    <row r="79" spans="1:3" ht="15.75" customHeight="1">
      <c r="A79" s="82" t="s">
        <v>535</v>
      </c>
      <c r="B79" s="82">
        <v>77.099999999999994</v>
      </c>
      <c r="C79" s="83" t="s">
        <v>456</v>
      </c>
    </row>
    <row r="80" spans="1:3" ht="15.75" customHeight="1">
      <c r="A80" s="82" t="s">
        <v>536</v>
      </c>
      <c r="B80" s="82">
        <v>79.8</v>
      </c>
      <c r="C80" s="83" t="s">
        <v>456</v>
      </c>
    </row>
    <row r="81" spans="1:3" ht="15.75" customHeight="1">
      <c r="A81" s="82" t="s">
        <v>537</v>
      </c>
      <c r="B81" s="82">
        <v>77.400000000000006</v>
      </c>
      <c r="C81" s="83" t="s">
        <v>456</v>
      </c>
    </row>
    <row r="82" spans="1:3" ht="15.75" customHeight="1">
      <c r="A82" s="82" t="s">
        <v>538</v>
      </c>
      <c r="B82" s="82">
        <v>73.8</v>
      </c>
      <c r="C82" s="83" t="s">
        <v>456</v>
      </c>
    </row>
    <row r="83" spans="1:3" ht="15.75" customHeight="1">
      <c r="A83" s="82" t="s">
        <v>539</v>
      </c>
      <c r="B83" s="82">
        <v>25</v>
      </c>
      <c r="C83" s="83" t="s">
        <v>456</v>
      </c>
    </row>
    <row r="84" spans="1:3" ht="15.75" customHeight="1">
      <c r="A84" s="82" t="s">
        <v>540</v>
      </c>
      <c r="B84" s="82">
        <v>77.3</v>
      </c>
      <c r="C84" s="83" t="s">
        <v>456</v>
      </c>
    </row>
    <row r="85" spans="1:3" ht="15.75" customHeight="1">
      <c r="A85" s="82" t="s">
        <v>541</v>
      </c>
      <c r="B85" s="82">
        <v>76.3</v>
      </c>
      <c r="C85" s="83" t="s">
        <v>478</v>
      </c>
    </row>
    <row r="86" spans="1:3" ht="15.75" customHeight="1">
      <c r="A86" s="82" t="s">
        <v>542</v>
      </c>
      <c r="B86" s="82">
        <v>74.8</v>
      </c>
      <c r="C86" s="83" t="s">
        <v>484</v>
      </c>
    </row>
    <row r="87" spans="1:3" ht="15.75" customHeight="1">
      <c r="A87" s="82" t="s">
        <v>543</v>
      </c>
      <c r="B87" s="82">
        <v>76.900000000000006</v>
      </c>
      <c r="C87" s="83" t="s">
        <v>478</v>
      </c>
    </row>
    <row r="88" spans="1:3" ht="15.75" customHeight="1">
      <c r="A88" s="82" t="s">
        <v>544</v>
      </c>
      <c r="B88" s="82">
        <v>76.400000000000006</v>
      </c>
      <c r="C88" s="83" t="s">
        <v>478</v>
      </c>
    </row>
    <row r="89" spans="1:3" ht="15.75" customHeight="1">
      <c r="A89" s="82" t="s">
        <v>545</v>
      </c>
      <c r="B89" s="82">
        <v>75.3</v>
      </c>
      <c r="C89" s="83" t="s">
        <v>478</v>
      </c>
    </row>
    <row r="90" spans="1:3" ht="15.75" customHeight="1">
      <c r="A90" s="82" t="s">
        <v>546</v>
      </c>
      <c r="B90" s="82">
        <v>75.099999999999994</v>
      </c>
      <c r="C90" s="83" t="s">
        <v>478</v>
      </c>
    </row>
    <row r="91" spans="1:3" ht="15.75" customHeight="1">
      <c r="A91" s="82" t="s">
        <v>547</v>
      </c>
      <c r="B91" s="82">
        <v>75.7</v>
      </c>
      <c r="C91" s="83" t="s">
        <v>478</v>
      </c>
    </row>
    <row r="92" spans="1:3" ht="15.75" customHeight="1">
      <c r="A92" s="82" t="s">
        <v>548</v>
      </c>
      <c r="B92" s="82">
        <v>84.5</v>
      </c>
      <c r="C92" s="83" t="s">
        <v>456</v>
      </c>
    </row>
    <row r="93" spans="1:3" ht="15.75" customHeight="1">
      <c r="A93" s="82" t="s">
        <v>549</v>
      </c>
      <c r="B93" s="82">
        <v>77.5</v>
      </c>
      <c r="C93" s="83" t="s">
        <v>456</v>
      </c>
    </row>
    <row r="94" spans="1:3" ht="15.75" customHeight="1">
      <c r="A94" s="82" t="s">
        <v>550</v>
      </c>
      <c r="B94" s="82">
        <v>79.8</v>
      </c>
      <c r="C94" s="83" t="s">
        <v>456</v>
      </c>
    </row>
    <row r="95" spans="1:3" ht="15.75" customHeight="1">
      <c r="A95" s="82" t="s">
        <v>551</v>
      </c>
      <c r="B95" s="82">
        <v>89.9</v>
      </c>
      <c r="C95" s="83" t="s">
        <v>456</v>
      </c>
    </row>
    <row r="96" spans="1:3" ht="15.75" customHeight="1">
      <c r="A96" s="82" t="s">
        <v>552</v>
      </c>
      <c r="B96" s="82">
        <v>89.9</v>
      </c>
      <c r="C96" s="83" t="s">
        <v>456</v>
      </c>
    </row>
    <row r="97" spans="1:3" ht="15.75" customHeight="1">
      <c r="A97" s="82" t="s">
        <v>553</v>
      </c>
      <c r="B97" s="82">
        <v>83</v>
      </c>
      <c r="C97" s="83" t="s">
        <v>456</v>
      </c>
    </row>
    <row r="98" spans="1:3" ht="15.75" customHeight="1">
      <c r="A98" s="82" t="s">
        <v>554</v>
      </c>
      <c r="B98" s="82">
        <v>77.7</v>
      </c>
      <c r="C98" s="83" t="s">
        <v>456</v>
      </c>
    </row>
    <row r="99" spans="1:3" ht="15.75" customHeight="1">
      <c r="A99" s="82" t="s">
        <v>555</v>
      </c>
      <c r="B99" s="82">
        <v>76.599999999999994</v>
      </c>
      <c r="C99" s="83" t="s">
        <v>456</v>
      </c>
    </row>
    <row r="100" spans="1:3" ht="15.75" customHeight="1">
      <c r="A100" s="82" t="s">
        <v>556</v>
      </c>
      <c r="B100" s="82">
        <v>76.599999999999994</v>
      </c>
      <c r="C100" s="83" t="s">
        <v>456</v>
      </c>
    </row>
    <row r="101" spans="1:3" ht="15.75" customHeight="1">
      <c r="A101" s="82" t="s">
        <v>557</v>
      </c>
      <c r="B101" s="82">
        <v>77.3</v>
      </c>
      <c r="C101" s="83" t="s">
        <v>456</v>
      </c>
    </row>
    <row r="102" spans="1:3" ht="15.75" customHeight="1">
      <c r="A102" s="82" t="s">
        <v>558</v>
      </c>
      <c r="B102" s="82">
        <v>76</v>
      </c>
      <c r="C102" s="83" t="s">
        <v>456</v>
      </c>
    </row>
    <row r="103" spans="1:3" ht="15.75" customHeight="1">
      <c r="A103" s="82" t="s">
        <v>559</v>
      </c>
      <c r="B103" s="82">
        <v>76.3</v>
      </c>
      <c r="C103" s="83" t="s">
        <v>456</v>
      </c>
    </row>
    <row r="104" spans="1:3" ht="15.75" customHeight="1">
      <c r="A104" s="82" t="s">
        <v>560</v>
      </c>
      <c r="B104" s="82">
        <v>77.3</v>
      </c>
      <c r="C104" s="83" t="s">
        <v>456</v>
      </c>
    </row>
    <row r="105" spans="1:3" ht="15.75" customHeight="1">
      <c r="A105" s="82" t="s">
        <v>561</v>
      </c>
      <c r="B105" s="82">
        <v>77.099999999999994</v>
      </c>
      <c r="C105" s="83" t="s">
        <v>456</v>
      </c>
    </row>
    <row r="106" spans="1:3" ht="15.75" customHeight="1">
      <c r="A106" s="82" t="s">
        <v>562</v>
      </c>
      <c r="B106" s="82">
        <v>77.7</v>
      </c>
      <c r="C106" s="83" t="s">
        <v>456</v>
      </c>
    </row>
    <row r="107" spans="1:3" ht="15.75" customHeight="1">
      <c r="A107" s="82" t="s">
        <v>563</v>
      </c>
      <c r="B107" s="82">
        <v>84.5</v>
      </c>
      <c r="C107" s="83" t="s">
        <v>456</v>
      </c>
    </row>
    <row r="108" spans="1:3" ht="15.75" customHeight="1">
      <c r="A108" s="82" t="s">
        <v>564</v>
      </c>
      <c r="B108" s="82">
        <v>77.7</v>
      </c>
      <c r="C108" s="83" t="s">
        <v>456</v>
      </c>
    </row>
    <row r="109" spans="1:3" ht="15.75" customHeight="1">
      <c r="A109" s="82" t="s">
        <v>52</v>
      </c>
      <c r="B109" s="82">
        <v>80</v>
      </c>
      <c r="C109" s="83" t="s">
        <v>456</v>
      </c>
    </row>
    <row r="110" spans="1:3" ht="15.75" customHeight="1">
      <c r="A110" s="82" t="s">
        <v>565</v>
      </c>
      <c r="B110" s="82">
        <v>79.8</v>
      </c>
      <c r="C110" s="83" t="s">
        <v>456</v>
      </c>
    </row>
    <row r="111" spans="1:3" ht="15.75" customHeight="1">
      <c r="A111" s="82" t="s">
        <v>566</v>
      </c>
      <c r="B111" s="82">
        <v>79.400000000000006</v>
      </c>
      <c r="C111" s="83" t="s">
        <v>456</v>
      </c>
    </row>
    <row r="112" spans="1:3" ht="15.75" customHeight="1">
      <c r="A112" s="82" t="s">
        <v>567</v>
      </c>
      <c r="B112" s="82">
        <v>76</v>
      </c>
      <c r="C112" s="83" t="s">
        <v>456</v>
      </c>
    </row>
    <row r="113" spans="1:3" ht="15.75" customHeight="1">
      <c r="A113" s="82" t="s">
        <v>568</v>
      </c>
      <c r="B113" s="82">
        <v>76.400000000000006</v>
      </c>
      <c r="C113" s="83" t="s">
        <v>478</v>
      </c>
    </row>
    <row r="114" spans="1:3" ht="15.75" customHeight="1">
      <c r="A114" s="82" t="s">
        <v>569</v>
      </c>
      <c r="B114" s="82">
        <v>76.3</v>
      </c>
      <c r="C114" s="83" t="s">
        <v>478</v>
      </c>
    </row>
    <row r="115" spans="1:3" ht="15.75" customHeight="1">
      <c r="A115" s="82" t="s">
        <v>570</v>
      </c>
      <c r="B115" s="82">
        <v>77.3</v>
      </c>
      <c r="C115" s="83" t="s">
        <v>456</v>
      </c>
    </row>
    <row r="116" spans="1:3" ht="15.75" customHeight="1">
      <c r="A116" s="82" t="s">
        <v>571</v>
      </c>
      <c r="B116" s="82">
        <v>77.7</v>
      </c>
      <c r="C116" s="83" t="s">
        <v>456</v>
      </c>
    </row>
    <row r="117" spans="1:3" ht="15.75" customHeight="1">
      <c r="A117" s="82" t="s">
        <v>572</v>
      </c>
      <c r="B117" s="82">
        <v>79.8</v>
      </c>
      <c r="C117" s="83" t="s">
        <v>456</v>
      </c>
    </row>
    <row r="118" spans="1:3" ht="15.75" customHeight="1">
      <c r="A118" s="82" t="s">
        <v>573</v>
      </c>
      <c r="B118" s="82">
        <v>77.3</v>
      </c>
      <c r="C118" s="83" t="s">
        <v>456</v>
      </c>
    </row>
    <row r="119" spans="1:3" ht="15.75" customHeight="1">
      <c r="A119" s="82" t="s">
        <v>574</v>
      </c>
      <c r="B119" s="82">
        <v>75.5</v>
      </c>
      <c r="C119" s="83" t="s">
        <v>456</v>
      </c>
    </row>
    <row r="120" spans="1:3" ht="15.75" customHeight="1">
      <c r="A120" s="82" t="s">
        <v>575</v>
      </c>
      <c r="B120" s="82">
        <v>76.3</v>
      </c>
      <c r="C120" s="83" t="s">
        <v>478</v>
      </c>
    </row>
    <row r="121" spans="1:3" ht="15.75" customHeight="1">
      <c r="A121" s="82" t="s">
        <v>576</v>
      </c>
      <c r="B121" s="82">
        <v>77.3</v>
      </c>
      <c r="C121" s="83" t="s">
        <v>456</v>
      </c>
    </row>
    <row r="122" spans="1:3" ht="15.75" customHeight="1">
      <c r="A122" s="82" t="s">
        <v>577</v>
      </c>
      <c r="B122" s="82">
        <v>79.8</v>
      </c>
      <c r="C122" s="83" t="s">
        <v>456</v>
      </c>
    </row>
    <row r="123" spans="1:3" ht="15.75" customHeight="1">
      <c r="A123" s="82" t="s">
        <v>578</v>
      </c>
      <c r="B123" s="82">
        <v>76.400000000000006</v>
      </c>
      <c r="C123" s="83" t="s">
        <v>478</v>
      </c>
    </row>
    <row r="124" spans="1:3" ht="15.75" customHeight="1"/>
    <row r="125" spans="1:3" ht="15.75" customHeight="1"/>
    <row r="126" spans="1:3" ht="15.75" customHeight="1"/>
    <row r="127" spans="1:3" ht="15.75" customHeight="1"/>
    <row r="128" spans="1:3"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pageMargins left="0.7" right="0.7" top="0.75" bottom="0.75" header="0" footer="0"/>
  <pageSetup orientation="portrait"/>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RECIPE</vt:lpstr>
      <vt:lpstr>Strike Water Calculator</vt:lpstr>
      <vt:lpstr>Read Me</vt:lpstr>
      <vt:lpstr>ChangeLog</vt:lpstr>
      <vt:lpstr>Tutorial Video</vt:lpstr>
      <vt:lpstr>GRAINLOOKUP</vt:lpstr>
      <vt:lpstr>HOPUTILIZATION</vt:lpstr>
      <vt:lpstr>HOPLOOKUP</vt:lpstr>
      <vt:lpstr>YEASTLOOKUP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Walls</dc:creator>
  <cp:lastModifiedBy>Aaron Walls</cp:lastModifiedBy>
  <dcterms:created xsi:type="dcterms:W3CDTF">2020-07-16T14:12:00Z</dcterms:created>
  <dcterms:modified xsi:type="dcterms:W3CDTF">2022-09-06T20:41:21Z</dcterms:modified>
</cp:coreProperties>
</file>